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1">'Income Statement-2'!$A$1:$E$44</definedName>
  </definedNames>
  <calcPr fullCalcOnLoad="1"/>
</workbook>
</file>

<file path=xl/sharedStrings.xml><?xml version="1.0" encoding="utf-8"?>
<sst xmlns="http://schemas.openxmlformats.org/spreadsheetml/2006/main" count="486" uniqueCount="212">
  <si>
    <t>NEW JERSEY INSURANCE UNDERWRITING ASSOCIATION</t>
  </si>
  <si>
    <t>BALANCE SHEET</t>
  </si>
  <si>
    <t>AT JUNE 30, 2017</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</si>
  <si>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</si>
  <si>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</si>
  <si>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</si>
  <si>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</si>
  <si>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</si>
  <si>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</si>
  <si>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</si>
  <si>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</si>
  <si>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</si>
  <si>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</si>
  <si>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</si>
  <si>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</si>
  <si>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</si>
  <si>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</si>
  <si>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</si>
  <si>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</si>
  <si>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</si>
  <si>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</si>
  <si>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</si>
  <si>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</si>
  <si>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</si>
  <si>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</si>
  <si>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</si>
  <si>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</si>
  <si>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</si>
  <si>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</si>
  <si>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</si>
  <si>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</si>
  <si>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</si>
  <si>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</si>
  <si>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</si>
  <si>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</si>
  <si>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</si>
  <si>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</si>
  <si>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2017</t>
  </si>
  <si>
    <t>TOTAL LIABILITIES PLUS EQUITY ACCOUNT</t>
  </si>
  <si>
    <t xml:space="preserve"> INCOME STATEMENT</t>
  </si>
  <si>
    <t>JUNE 30, 2017</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</si>
  <si>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</si>
  <si>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</si>
  <si>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</si>
  <si>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</si>
  <si>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</si>
  <si>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</si>
  <si>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</si>
  <si>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</si>
  <si>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</si>
  <si>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</si>
  <si>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</si>
  <si>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</si>
  <si>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</si>
  <si>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</si>
  <si>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r>
      <t xml:space="preserve">     NET REALIZED CAPITAL GAIN</t>
    </r>
    <r>
      <rPr>
        <sz val="11"/>
        <color indexed="10"/>
        <rFont val="Century Schoolbook"/>
        <family val="1"/>
      </rPr>
      <t xml:space="preserve"> (LOSS)</t>
    </r>
  </si>
  <si>
    <t xml:space="preserve">         NET INVESTMENT GAIN</t>
  </si>
  <si>
    <t>OTHER INCOME</t>
  </si>
  <si>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</si>
  <si>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</si>
  <si>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</si>
  <si>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</si>
  <si>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</si>
  <si>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CHANGE IN NONADMITTED ASSETS</t>
  </si>
  <si>
    <t xml:space="preserve">     CHANGE IN NET UNREALIZED CAPITAL GAIN</t>
  </si>
  <si>
    <t>CHANGE IN EQUITY</t>
  </si>
  <si>
    <t>NET EQUITY AT JUNE 30, 2017</t>
  </si>
  <si>
    <t xml:space="preserve"> EQUITY ACCOUNT</t>
  </si>
  <si>
    <t>QTD PERIOD ENDED  JUNE 30, 2017</t>
  </si>
  <si>
    <t>POLICY YEAR 2017</t>
  </si>
  <si>
    <t>POLICY YEAR 2016</t>
  </si>
  <si>
    <t>POLICY YEAR 2015</t>
  </si>
  <si>
    <t>POLICY YEAR 2014</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</si>
  <si>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</si>
  <si>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</si>
  <si>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</si>
  <si>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</si>
  <si>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</si>
  <si>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</si>
  <si>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</si>
  <si>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</si>
  <si>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</si>
  <si>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</si>
  <si>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</si>
  <si>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</si>
  <si>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</si>
  <si>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</si>
  <si>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</si>
  <si>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</si>
  <si>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</si>
  <si>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</si>
  <si>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</si>
  <si>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</si>
  <si>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</si>
  <si>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</si>
  <si>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</si>
  <si>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</si>
  <si>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</si>
  <si>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</si>
  <si>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</si>
  <si>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</si>
  <si>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</si>
  <si>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</si>
  <si>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</si>
  <si>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</si>
  <si>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2017</t>
  </si>
  <si>
    <t xml:space="preserve">      NET REALIZED CAPITAL LOSS</t>
  </si>
  <si>
    <t xml:space="preserve">     UNPAID ASSOCIATION EXPENSES*</t>
  </si>
  <si>
    <t xml:space="preserve">     UNPAID TAXES &amp; FEES*</t>
  </si>
  <si>
    <t>* Certain amounts in the 2016 financial statements have been reclassified to conform to the 2017 financial statement presentation.</t>
  </si>
  <si>
    <t>UNDERWRITING STATEMENT</t>
  </si>
  <si>
    <t>EARNED/INCURRED BASIS</t>
  </si>
  <si>
    <t>QTD PERIOD ENDING JUNE 30, 2017</t>
  </si>
  <si>
    <t/>
  </si>
  <si>
    <t>06-30-17</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</si>
  <si>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</si>
  <si>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</si>
  <si>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</si>
  <si>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</si>
  <si>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</si>
  <si>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</si>
  <si>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</si>
  <si>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</si>
  <si>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</si>
  <si>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</si>
  <si>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</si>
  <si>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</si>
  <si>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</si>
  <si>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</si>
  <si>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</si>
  <si>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</si>
  <si>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</si>
  <si>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</si>
  <si>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</si>
  <si>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</si>
  <si>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</si>
  <si>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</si>
  <si>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</si>
  <si>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</si>
  <si>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</si>
  <si>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</si>
  <si>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</si>
  <si>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</si>
  <si>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</si>
  <si>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</si>
  <si>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</si>
  <si>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</si>
  <si>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</si>
  <si>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</si>
  <si>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</si>
  <si>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</si>
  <si>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</si>
  <si>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</si>
  <si>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</si>
  <si>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</si>
  <si>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</si>
  <si>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</si>
  <si>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</si>
  <si>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JUNE 30, 2017</t>
  </si>
  <si>
    <t>Prior Reserve*</t>
  </si>
  <si>
    <t>Net Realized Capital Loss</t>
  </si>
  <si>
    <t>STATISTICAL REPORT ON PREMIUMS</t>
  </si>
  <si>
    <t>*SEE NOTE BELOW</t>
  </si>
  <si>
    <t>WRITTEN PREMIUMS</t>
  </si>
  <si>
    <t xml:space="preserve">     FIRE</t>
  </si>
  <si>
    <t xml:space="preserve">     ALLIED </t>
  </si>
  <si>
    <t xml:space="preserve">     CRIME</t>
  </si>
  <si>
    <t xml:space="preserve">            TOTAL</t>
  </si>
  <si>
    <t>CURRENT UNEARNED PREMIUM RESERVE              @ 06-30-17</t>
  </si>
  <si>
    <t xml:space="preserve">    ALLIED </t>
  </si>
  <si>
    <t xml:space="preserve">    CRIME</t>
  </si>
  <si>
    <t>PRIOR UNEARNED PREMIUM RESERVE                     @ 03-31-17</t>
  </si>
  <si>
    <t>EARNED PREMIUM</t>
  </si>
  <si>
    <t>*Note: The Terrorism Risk Insurance Program Reauthorization Act of 2007 requires insurers to report direct earned premium for commercial business written.                                                         This amount is shown on page 8.</t>
  </si>
  <si>
    <t>PRIOR UNEARNED PREMIUM RESERVE                     @ 12-31-16</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</si>
  <si>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</si>
  <si>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</si>
  <si>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</si>
  <si>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</si>
  <si>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1Q16       </t>
    </r>
    <r>
      <rPr>
        <sz val="9"/>
        <rFont val="Century Schoolbook"/>
        <family val="1"/>
      </rPr>
      <t>$99,036</t>
    </r>
  </si>
  <si>
    <r>
      <t xml:space="preserve">       1Q17       </t>
    </r>
    <r>
      <rPr>
        <sz val="9"/>
        <rFont val="Century Schoolbook"/>
        <family val="1"/>
      </rPr>
      <t>$86,398</t>
    </r>
  </si>
  <si>
    <r>
      <t xml:space="preserve">       2Q16       </t>
    </r>
    <r>
      <rPr>
        <sz val="9"/>
        <rFont val="Century Schoolbook"/>
        <family val="1"/>
      </rPr>
      <t>$96,862</t>
    </r>
  </si>
  <si>
    <r>
      <t xml:space="preserve">       2Q17       </t>
    </r>
    <r>
      <rPr>
        <sz val="9"/>
        <rFont val="Century Schoolbook"/>
        <family val="1"/>
      </rPr>
      <t>$83,826</t>
    </r>
  </si>
  <si>
    <r>
      <t xml:space="preserve">       3Q16       </t>
    </r>
    <r>
      <rPr>
        <sz val="9"/>
        <rFont val="Century Schoolbook"/>
        <family val="1"/>
      </rPr>
      <t>$94,643</t>
    </r>
  </si>
  <si>
    <r>
      <t xml:space="preserve">       4Q16       </t>
    </r>
    <r>
      <rPr>
        <sz val="9"/>
        <rFont val="Century Schoolbook"/>
        <family val="1"/>
      </rPr>
      <t>$91,374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</si>
  <si>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</si>
  <si>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</si>
  <si>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2017</t>
  </si>
  <si>
    <t xml:space="preserve">PAID LOSSES </t>
  </si>
  <si>
    <t>Net of Salvage &amp; Subrogation Received</t>
  </si>
  <si>
    <t xml:space="preserve">      FIRE</t>
  </si>
  <si>
    <t>CURRENT CASE BASIS RESERVES (06-30-17)</t>
  </si>
  <si>
    <t xml:space="preserve">       FIRE</t>
  </si>
  <si>
    <t xml:space="preserve">       ALLIED </t>
  </si>
  <si>
    <t xml:space="preserve">       CRIME</t>
  </si>
  <si>
    <t>CURRENT I.B.N.R. RESERVES (06-30-17)</t>
  </si>
  <si>
    <t>PRIOR LOSS RESERVES (03-31-17)</t>
  </si>
  <si>
    <t>(Including I.B.N.R. Reserves)</t>
  </si>
  <si>
    <t>INCURRED LOSSES</t>
  </si>
  <si>
    <t>YTD PERIOD ENDED JUNE 30, 2017</t>
  </si>
  <si>
    <t>PRIOR LOSS RESERVES (12-31-16)</t>
  </si>
  <si>
    <t>STATISTICAL REPORT ON LOSS EXPENSES</t>
  </si>
  <si>
    <t>(INCLUDES ALLOCATED AND UNALLOCATED LOSS EXPENSES)</t>
  </si>
  <si>
    <t>LOSS EXPENSES PAID                                      (ALAE AND ULAE)</t>
  </si>
  <si>
    <t>FIRE</t>
  </si>
  <si>
    <t xml:space="preserve">ALLIED </t>
  </si>
  <si>
    <t>CRIME</t>
  </si>
  <si>
    <t>CURRENT LOSS EXPENSE RESERVES               @ 06-30-17</t>
  </si>
  <si>
    <t>PRIOR LOSS  EXPENSE RESERVES                     @ 03-31-17</t>
  </si>
  <si>
    <t>ALLIED</t>
  </si>
  <si>
    <t>ALAE &amp; ULAE LOSS EXPENSES  INCURRED</t>
  </si>
  <si>
    <t>PRIOR LOSS  EXPENSE RESERVES                     @ 12-31-16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</si>
</sst>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8">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9">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9" fillId="0" borderId="0" xfId="59"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59" applyFont="1">
      <alignment/>
      <protection/>
    </xf>
    <xf numFmtId="7" fontId="11" fillId="0" borderId="0" xfId="59"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43" fontId="9" fillId="0" borderId="0" xfId="59" applyNumberFormat="1" applyFont="1">
      <alignment/>
      <protection/>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43" fontId="9" fillId="0" borderId="0" xfId="44" applyNumberFormat="1" applyFont="1" applyFill="1" applyBorder="1" applyAlignment="1">
      <alignment horizontal="right"/>
    </xf>
    <xf numFmtId="7" fontId="9" fillId="0" borderId="0" xfId="59" applyNumberFormat="1" applyFont="1">
      <alignment/>
      <protection/>
    </xf>
    <xf numFmtId="5" fontId="12"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43" fontId="9" fillId="0" borderId="0" xfId="44" applyFont="1" applyFill="1" applyBorder="1" applyAlignment="1">
      <alignment horizontal="right"/>
    </xf>
    <xf numFmtId="41"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38" fontId="9" fillId="0" borderId="0" xfId="59" applyNumberFormat="1" applyFont="1">
      <alignment/>
      <protection/>
    </xf>
    <xf numFmtId="165" fontId="9" fillId="0" borderId="0" xfId="59" applyNumberFormat="1" applyFont="1" applyBorder="1" applyAlignment="1">
      <alignment horizontal="center"/>
      <protection/>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38" fontId="12" fillId="0" borderId="0" xfId="44" applyNumberFormat="1" applyFont="1" applyFill="1" applyBorder="1" applyAlignment="1">
      <alignment horizontal="right"/>
    </xf>
    <xf numFmtId="5" fontId="9" fillId="0" borderId="0" xfId="44" applyNumberFormat="1" applyFont="1" applyAlignment="1">
      <alignment horizontal="right"/>
    </xf>
    <xf numFmtId="166"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0" fontId="13" fillId="0" borderId="0" xfId="59" applyFont="1">
      <alignment/>
      <protection/>
    </xf>
    <xf numFmtId="5" fontId="13" fillId="0" borderId="0" xfId="44" applyNumberFormat="1" applyFont="1" applyAlignment="1" quotePrefix="1">
      <alignment horizontal="right"/>
    </xf>
    <xf numFmtId="5" fontId="13" fillId="0" borderId="0" xfId="44" applyNumberFormat="1" applyFont="1" applyAlignment="1">
      <alignment horizontal="right"/>
    </xf>
    <xf numFmtId="0" fontId="14" fillId="0" borderId="0" xfId="59" applyFont="1">
      <alignment/>
      <protection/>
    </xf>
    <xf numFmtId="5" fontId="14" fillId="0" borderId="0" xfId="44" applyNumberFormat="1" applyFont="1" applyAlignment="1">
      <alignment horizontal="right"/>
    </xf>
    <xf numFmtId="5" fontId="14" fillId="0" borderId="0" xfId="44" applyNumberFormat="1" applyFont="1" applyAlignment="1" quotePrefix="1">
      <alignment horizontal="right"/>
    </xf>
    <xf numFmtId="0" fontId="12" fillId="0" borderId="0" xfId="59" applyFont="1" applyBorder="1">
      <alignment/>
      <protection/>
    </xf>
    <xf numFmtId="0" fontId="5" fillId="0" borderId="0" xfId="59" applyFont="1">
      <alignment/>
      <protection/>
    </xf>
    <xf numFmtId="0" fontId="15" fillId="0" borderId="0" xfId="59" applyFont="1" applyBorder="1">
      <alignment/>
      <protection/>
    </xf>
    <xf numFmtId="7" fontId="6" fillId="0" borderId="0" xfId="59" applyNumberFormat="1" applyFont="1" applyBorder="1" applyAlignment="1">
      <alignment horizontal="centerContinuous"/>
      <protection/>
    </xf>
    <xf numFmtId="7" fontId="15" fillId="0" borderId="0" xfId="44" applyNumberFormat="1" applyFont="1" applyBorder="1" applyAlignment="1">
      <alignment horizontal="centerContinuous"/>
    </xf>
    <xf numFmtId="7" fontId="9" fillId="0" borderId="0" xfId="59" applyNumberFormat="1" applyFont="1" applyBorder="1">
      <alignment/>
      <protection/>
    </xf>
    <xf numFmtId="7" fontId="12" fillId="33" borderId="13" xfId="44" applyNumberFormat="1" applyFont="1" applyFill="1" applyBorder="1" applyAlignment="1">
      <alignment horizontal="centerContinuous"/>
    </xf>
    <xf numFmtId="7" fontId="12" fillId="33" borderId="0" xfId="44" applyNumberFormat="1" applyFont="1" applyFill="1" applyBorder="1" applyAlignment="1">
      <alignment horizontal="centerContinuous"/>
    </xf>
    <xf numFmtId="0" fontId="9" fillId="0" borderId="0" xfId="59" applyFont="1" applyBorder="1">
      <alignment/>
      <protection/>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59" applyNumberFormat="1" applyFont="1" applyBorder="1">
      <alignment/>
      <protection/>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7" fontId="12" fillId="0" borderId="17" xfId="44" applyNumberFormat="1" applyFont="1" applyBorder="1" applyAlignment="1">
      <alignment/>
    </xf>
    <xf numFmtId="164" fontId="9" fillId="0" borderId="13" xfId="44" applyNumberFormat="1" applyFont="1" applyBorder="1" applyAlignment="1">
      <alignment/>
    </xf>
    <xf numFmtId="7" fontId="12" fillId="0" borderId="0"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43" fontId="12" fillId="0" borderId="17" xfId="44" applyFont="1" applyBorder="1" applyAlignment="1">
      <alignment/>
    </xf>
    <xf numFmtId="38" fontId="9" fillId="0" borderId="13" xfId="44" applyNumberFormat="1" applyFont="1" applyBorder="1" applyAlignment="1">
      <alignment/>
    </xf>
    <xf numFmtId="38" fontId="9" fillId="0" borderId="0" xfId="59" applyNumberFormat="1" applyFont="1" applyBorder="1">
      <alignment/>
      <protection/>
    </xf>
    <xf numFmtId="38" fontId="9" fillId="0" borderId="19" xfId="44" applyNumberFormat="1" applyFont="1" applyBorder="1" applyAlignment="1">
      <alignment/>
    </xf>
    <xf numFmtId="43" fontId="12" fillId="0" borderId="20" xfId="44" applyFont="1" applyBorder="1" applyAlignment="1">
      <alignment/>
    </xf>
    <xf numFmtId="38" fontId="9" fillId="0" borderId="0" xfId="44" applyNumberFormat="1" applyFont="1" applyBorder="1" applyAlignment="1">
      <alignment/>
    </xf>
    <xf numFmtId="7" fontId="9" fillId="0" borderId="0" xfId="0" applyNumberFormat="1" applyFont="1" applyBorder="1" applyAlignment="1">
      <alignment/>
    </xf>
    <xf numFmtId="43" fontId="9" fillId="0" borderId="0" xfId="44" applyFont="1" applyBorder="1" applyAlignment="1">
      <alignment/>
    </xf>
    <xf numFmtId="43" fontId="9" fillId="0" borderId="21" xfId="44" applyFont="1" applyBorder="1" applyAlignment="1">
      <alignment/>
    </xf>
    <xf numFmtId="7" fontId="12" fillId="0" borderId="0" xfId="59" applyNumberFormat="1" applyFont="1" applyBorder="1">
      <alignment/>
      <protection/>
    </xf>
    <xf numFmtId="7" fontId="9" fillId="0" borderId="18" xfId="44" applyNumberFormat="1" applyFont="1" applyBorder="1" applyAlignment="1">
      <alignment/>
    </xf>
    <xf numFmtId="0" fontId="17" fillId="0" borderId="0" xfId="59" applyFont="1" applyBorder="1">
      <alignment/>
      <protection/>
    </xf>
    <xf numFmtId="6" fontId="12" fillId="0" borderId="22" xfId="44" applyNumberFormat="1" applyFont="1" applyBorder="1" applyAlignment="1">
      <alignment/>
    </xf>
    <xf numFmtId="0" fontId="67" fillId="0" borderId="0" xfId="0" applyFont="1" applyAlignment="1">
      <alignment/>
    </xf>
    <xf numFmtId="0" fontId="20" fillId="0" borderId="0" xfId="59" applyFont="1" applyFill="1" applyBorder="1">
      <alignment/>
      <protection/>
    </xf>
    <xf numFmtId="0" fontId="5" fillId="0" borderId="0" xfId="59" applyFont="1" applyAlignment="1">
      <alignment/>
      <protection/>
    </xf>
    <xf numFmtId="0" fontId="21"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2" fillId="0" borderId="0" xfId="44" applyFont="1" applyBorder="1" applyAlignment="1">
      <alignment horizontal="centerContinuous"/>
    </xf>
    <xf numFmtId="43" fontId="22" fillId="0" borderId="0" xfId="44" applyFont="1" applyFill="1" applyBorder="1" applyAlignment="1">
      <alignment horizontal="centerContinuous"/>
    </xf>
    <xf numFmtId="0" fontId="22" fillId="0" borderId="0" xfId="59" applyFont="1" applyFill="1" applyBorder="1">
      <alignment/>
      <protection/>
    </xf>
    <xf numFmtId="43" fontId="12" fillId="0" borderId="0" xfId="59" applyNumberFormat="1" applyFont="1" applyFill="1" applyBorder="1" applyAlignment="1">
      <alignment horizontal="left" wrapText="1"/>
      <protection/>
    </xf>
    <xf numFmtId="43" fontId="23" fillId="33" borderId="0" xfId="44" applyFont="1" applyFill="1" applyAlignment="1">
      <alignment horizontal="center" wrapText="1"/>
    </xf>
    <xf numFmtId="43" fontId="23" fillId="33" borderId="0" xfId="44" applyFont="1" applyFill="1" applyBorder="1" applyAlignment="1">
      <alignment horizontal="center" wrapText="1"/>
    </xf>
    <xf numFmtId="0" fontId="12" fillId="0" borderId="0" xfId="59" applyFont="1" applyFill="1" applyBorder="1" applyAlignment="1">
      <alignment horizontal="left" wrapText="1"/>
      <protection/>
    </xf>
    <xf numFmtId="43" fontId="11" fillId="0" borderId="0" xfId="59" applyNumberFormat="1" applyFont="1" applyFill="1" applyBorder="1" applyAlignment="1">
      <alignment horizontal="left" wrapText="1"/>
      <protection/>
    </xf>
    <xf numFmtId="0" fontId="11" fillId="0" borderId="0" xfId="59"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59" applyFont="1" applyFill="1" applyBorder="1" applyAlignment="1">
      <alignment horizontal="left" wrapText="1"/>
      <protection/>
    </xf>
    <xf numFmtId="43" fontId="9" fillId="0" borderId="0" xfId="59"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59"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59" applyNumberFormat="1" applyFont="1" applyFill="1" applyBorder="1">
      <alignment/>
      <protection/>
    </xf>
    <xf numFmtId="43" fontId="9" fillId="0" borderId="0" xfId="59" applyNumberFormat="1" applyFont="1" applyFill="1" applyBorder="1">
      <alignment/>
      <protection/>
    </xf>
    <xf numFmtId="38" fontId="9" fillId="0" borderId="14" xfId="44" applyNumberFormat="1" applyFont="1" applyFill="1" applyBorder="1" applyAlignment="1">
      <alignment/>
    </xf>
    <xf numFmtId="43" fontId="13"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43" fontId="9" fillId="0" borderId="0" xfId="59" applyNumberFormat="1" applyFont="1" applyFill="1" applyBorder="1" applyAlignment="1">
      <alignment horizontal="left"/>
      <protection/>
    </xf>
    <xf numFmtId="38" fontId="9" fillId="0" borderId="0" xfId="44" applyNumberFormat="1" applyFont="1" applyFill="1" applyBorder="1" applyAlignment="1">
      <alignment/>
    </xf>
    <xf numFmtId="43" fontId="12" fillId="0" borderId="0" xfId="59"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59" applyNumberFormat="1" applyFont="1" applyFill="1" applyBorder="1">
      <alignment/>
      <protection/>
    </xf>
    <xf numFmtId="43" fontId="12" fillId="0" borderId="0" xfId="44" applyFont="1" applyFill="1" applyBorder="1" applyAlignment="1">
      <alignment/>
    </xf>
    <xf numFmtId="43" fontId="11" fillId="0" borderId="0" xfId="59" applyNumberFormat="1" applyFont="1" applyFill="1" applyBorder="1">
      <alignment/>
      <protection/>
    </xf>
    <xf numFmtId="43" fontId="11" fillId="0" borderId="0" xfId="44" applyFont="1" applyFill="1" applyBorder="1" applyAlignment="1">
      <alignment/>
    </xf>
    <xf numFmtId="5" fontId="9" fillId="0" borderId="0" xfId="59" applyNumberFormat="1" applyFont="1" applyFill="1" applyBorder="1">
      <alignment/>
      <protection/>
    </xf>
    <xf numFmtId="43" fontId="9" fillId="0" borderId="0" xfId="59" applyNumberFormat="1" applyFont="1" applyFill="1" applyBorder="1" applyAlignment="1">
      <alignment horizontal="left" wrapText="1"/>
      <protection/>
    </xf>
    <xf numFmtId="6" fontId="12" fillId="0" borderId="15" xfId="44" applyNumberFormat="1" applyFont="1" applyFill="1" applyBorder="1" applyAlignment="1">
      <alignment/>
    </xf>
    <xf numFmtId="0" fontId="15" fillId="0" borderId="0" xfId="59" applyFont="1" applyFill="1" applyBorder="1">
      <alignment/>
      <protection/>
    </xf>
    <xf numFmtId="43" fontId="15" fillId="0" borderId="0" xfId="44" applyFont="1" applyFill="1" applyBorder="1" applyAlignment="1">
      <alignment/>
    </xf>
    <xf numFmtId="43" fontId="15" fillId="0" borderId="0" xfId="44" applyFont="1" applyFill="1" applyBorder="1" applyAlignment="1">
      <alignment horizontal="right"/>
    </xf>
    <xf numFmtId="43" fontId="5" fillId="0" borderId="0" xfId="59" applyNumberFormat="1" applyFont="1" applyFill="1" applyBorder="1" applyAlignment="1">
      <alignment horizontal="center"/>
      <protection/>
    </xf>
    <xf numFmtId="0" fontId="5" fillId="0" borderId="0" xfId="59" applyFont="1" applyFill="1" applyBorder="1" applyAlignment="1">
      <alignment horizontal="center"/>
      <protection/>
    </xf>
    <xf numFmtId="43" fontId="5" fillId="0" borderId="0" xfId="44" applyFont="1" applyFill="1" applyBorder="1" applyAlignment="1">
      <alignment horizontal="center"/>
    </xf>
    <xf numFmtId="43" fontId="22" fillId="0" borderId="0" xfId="44" applyFont="1" applyBorder="1" applyAlignment="1">
      <alignment horizontal="center"/>
    </xf>
    <xf numFmtId="43" fontId="22" fillId="0" borderId="0" xfId="44" applyFont="1" applyFill="1" applyBorder="1" applyAlignment="1">
      <alignment horizontal="center"/>
    </xf>
    <xf numFmtId="164" fontId="12" fillId="0" borderId="14" xfId="44" applyNumberFormat="1" applyFont="1" applyFill="1" applyBorder="1" applyAlignment="1">
      <alignment/>
    </xf>
    <xf numFmtId="43" fontId="12" fillId="0" borderId="15" xfId="44" applyNumberFormat="1" applyFont="1" applyFill="1" applyBorder="1" applyAlignment="1">
      <alignment/>
    </xf>
    <xf numFmtId="0" fontId="24" fillId="0" borderId="0" xfId="59" applyFont="1" applyFill="1" applyBorder="1">
      <alignment/>
      <protection/>
    </xf>
    <xf numFmtId="43" fontId="25" fillId="0" borderId="0" xfId="44" applyFont="1" applyBorder="1" applyAlignment="1">
      <alignment/>
    </xf>
    <xf numFmtId="0" fontId="25" fillId="0" borderId="0" xfId="59" applyFont="1" applyBorder="1">
      <alignment/>
      <protection/>
    </xf>
    <xf numFmtId="43" fontId="21" fillId="0" borderId="0" xfId="44" applyFont="1" applyBorder="1" applyAlignment="1">
      <alignment/>
    </xf>
    <xf numFmtId="0" fontId="21" fillId="0" borderId="0" xfId="59" applyFont="1" applyBorder="1">
      <alignment/>
      <protection/>
    </xf>
    <xf numFmtId="43" fontId="5" fillId="0" borderId="21" xfId="59"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1" xfId="59" applyNumberFormat="1" applyFont="1" applyBorder="1" applyAlignment="1" quotePrefix="1">
      <alignment wrapText="1"/>
      <protection/>
    </xf>
    <xf numFmtId="43" fontId="9" fillId="0" borderId="21" xfId="59"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59"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1" xfId="59" applyNumberFormat="1" applyFont="1" applyBorder="1" applyAlignment="1">
      <alignment horizontal="center" wrapText="1"/>
      <protection/>
    </xf>
    <xf numFmtId="43" fontId="9" fillId="0" borderId="21" xfId="44" applyFont="1" applyBorder="1" applyAlignment="1">
      <alignment horizontal="right"/>
    </xf>
    <xf numFmtId="43" fontId="9" fillId="0" borderId="21" xfId="59" applyNumberFormat="1" applyFont="1" applyBorder="1" applyAlignment="1">
      <alignment horizontal="left" wrapText="1"/>
      <protection/>
    </xf>
    <xf numFmtId="164" fontId="9" fillId="0" borderId="21"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164"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164" fontId="9" fillId="0" borderId="0" xfId="44" applyNumberFormat="1" applyFont="1" applyBorder="1" applyAlignment="1">
      <alignment horizontal="right"/>
    </xf>
    <xf numFmtId="43" fontId="26" fillId="0" borderId="21" xfId="44" applyFont="1" applyBorder="1" applyAlignment="1">
      <alignment horizontal="right"/>
    </xf>
    <xf numFmtId="38" fontId="9" fillId="0" borderId="13" xfId="44" applyNumberFormat="1"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164"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43" fontId="12" fillId="0" borderId="0" xfId="44" applyFont="1" applyBorder="1" applyAlignment="1">
      <alignment/>
    </xf>
    <xf numFmtId="37" fontId="9" fillId="0" borderId="0" xfId="59" applyNumberFormat="1" applyFont="1" applyBorder="1">
      <alignment/>
      <protection/>
    </xf>
    <xf numFmtId="6" fontId="12" fillId="0" borderId="18" xfId="44" applyNumberFormat="1" applyFont="1" applyFill="1" applyBorder="1" applyAlignment="1">
      <alignment horizontal="right"/>
    </xf>
    <xf numFmtId="6" fontId="9" fillId="0" borderId="0" xfId="59" applyNumberFormat="1" applyFont="1" applyBorder="1">
      <alignment/>
      <protection/>
    </xf>
    <xf numFmtId="38" fontId="9" fillId="0" borderId="18" xfId="44" applyNumberFormat="1" applyFont="1" applyFill="1" applyBorder="1" applyAlignment="1">
      <alignment horizontal="right"/>
    </xf>
    <xf numFmtId="43" fontId="9" fillId="0" borderId="21" xfId="0" applyNumberFormat="1" applyFont="1" applyBorder="1" applyAlignment="1">
      <alignment horizontal="left" wrapText="1"/>
    </xf>
    <xf numFmtId="43" fontId="12" fillId="0" borderId="25" xfId="59"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43" fontId="9" fillId="0" borderId="0" xfId="59" applyNumberFormat="1" applyFont="1" applyBorder="1">
      <alignment/>
      <protection/>
    </xf>
    <xf numFmtId="0" fontId="9" fillId="0" borderId="0" xfId="59" applyFont="1" applyBorder="1" applyAlignment="1">
      <alignment horizontal="left" wrapText="1"/>
      <protection/>
    </xf>
    <xf numFmtId="43" fontId="9"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59" applyFont="1" applyBorder="1" applyAlignment="1">
      <alignment wrapText="1"/>
      <protection/>
    </xf>
    <xf numFmtId="0" fontId="15" fillId="0" borderId="0" xfId="59" applyFont="1" applyBorder="1" applyAlignment="1">
      <alignment wrapText="1"/>
      <protection/>
    </xf>
    <xf numFmtId="43" fontId="15" fillId="0" borderId="0" xfId="44" applyNumberFormat="1" applyFont="1" applyBorder="1" applyAlignment="1">
      <alignment/>
    </xf>
    <xf numFmtId="43" fontId="15" fillId="0" borderId="0" xfId="44" applyFont="1" applyBorder="1" applyAlignment="1">
      <alignment/>
    </xf>
    <xf numFmtId="38" fontId="9" fillId="0" borderId="17" xfId="44" applyNumberFormat="1" applyFont="1" applyFill="1" applyBorder="1" applyAlignment="1">
      <alignment horizontal="right"/>
    </xf>
    <xf numFmtId="7" fontId="19" fillId="0" borderId="0" xfId="59" applyNumberFormat="1" applyFont="1" applyFill="1" applyAlignment="1">
      <alignment horizontal="centerContinuous"/>
      <protection/>
    </xf>
    <xf numFmtId="7" fontId="19" fillId="0" borderId="0" xfId="44" applyNumberFormat="1" applyFont="1" applyFill="1" applyAlignment="1">
      <alignment horizontal="centerContinuous"/>
    </xf>
    <xf numFmtId="7" fontId="27" fillId="0" borderId="0" xfId="44" applyNumberFormat="1" applyFont="1" applyAlignment="1">
      <alignment horizontal="centerContinuous"/>
    </xf>
    <xf numFmtId="0" fontId="27" fillId="0" borderId="0" xfId="59" applyFont="1">
      <alignment/>
      <protection/>
    </xf>
    <xf numFmtId="7" fontId="5" fillId="0" borderId="0" xfId="59" applyNumberFormat="1" applyFont="1" applyFill="1" applyAlignment="1">
      <alignment horizontal="centerContinuous"/>
      <protection/>
    </xf>
    <xf numFmtId="7" fontId="15" fillId="0" borderId="0" xfId="44" applyNumberFormat="1" applyFont="1" applyAlignment="1">
      <alignment horizontal="centerContinuous"/>
    </xf>
    <xf numFmtId="7" fontId="9" fillId="0" borderId="0" xfId="44" applyNumberFormat="1" applyFont="1" applyAlignment="1">
      <alignment horizontal="centerContinuous"/>
    </xf>
    <xf numFmtId="0" fontId="28"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21" fillId="0" borderId="0" xfId="44" applyNumberFormat="1" applyFont="1" applyAlignment="1">
      <alignment horizontal="centerContinuous"/>
    </xf>
    <xf numFmtId="0" fontId="21" fillId="0" borderId="0" xfId="59" applyFont="1">
      <alignment/>
      <protection/>
    </xf>
    <xf numFmtId="7" fontId="21" fillId="0" borderId="0" xfId="59" applyNumberFormat="1" applyFont="1" applyFill="1" applyAlignment="1">
      <alignment horizontal="centerContinuous"/>
      <protection/>
    </xf>
    <xf numFmtId="7" fontId="21" fillId="0" borderId="0" xfId="44" applyNumberFormat="1" applyFont="1" applyFill="1" applyAlignment="1">
      <alignment horizontal="centerContinuous"/>
    </xf>
    <xf numFmtId="43" fontId="10" fillId="33" borderId="0" xfId="44" applyFont="1" applyFill="1" applyAlignment="1">
      <alignment horizontal="centerContinuous" wrapText="1"/>
    </xf>
    <xf numFmtId="43" fontId="10" fillId="33" borderId="0" xfId="44" applyFont="1" applyFill="1" applyBorder="1" applyAlignment="1">
      <alignment horizontal="center" wrapText="1"/>
    </xf>
    <xf numFmtId="7" fontId="12" fillId="0" borderId="0" xfId="59" applyNumberFormat="1" applyFont="1" applyFill="1" applyAlignment="1">
      <alignment horizontal="left" wrapText="1"/>
      <protection/>
    </xf>
    <xf numFmtId="0" fontId="12" fillId="0" borderId="0" xfId="59" applyFont="1" applyAlignment="1">
      <alignment horizontal="left" wrapText="1"/>
      <protection/>
    </xf>
    <xf numFmtId="7" fontId="12" fillId="0" borderId="0" xfId="59" applyNumberFormat="1" applyFont="1" applyFill="1" applyAlignment="1">
      <alignment horizontal="center" wrapText="1"/>
      <protection/>
    </xf>
    <xf numFmtId="7" fontId="9" fillId="0" borderId="0" xfId="44" applyNumberFormat="1" applyFont="1" applyFill="1" applyAlignment="1">
      <alignment/>
    </xf>
    <xf numFmtId="7" fontId="9" fillId="0" borderId="0" xfId="59" applyNumberFormat="1" applyFont="1" applyFill="1">
      <alignment/>
      <protection/>
    </xf>
    <xf numFmtId="6" fontId="9" fillId="0" borderId="0" xfId="44" applyNumberFormat="1" applyFont="1" applyBorder="1" applyAlignment="1">
      <alignment horizontal="right"/>
    </xf>
    <xf numFmtId="164" fontId="9" fillId="0" borderId="0" xfId="44" applyNumberFormat="1" applyFont="1" applyFill="1" applyAlignment="1">
      <alignment/>
    </xf>
    <xf numFmtId="38" fontId="9" fillId="0" borderId="0" xfId="44" applyNumberFormat="1" applyFont="1" applyFill="1" applyAlignment="1">
      <alignment horizontal="right"/>
    </xf>
    <xf numFmtId="7" fontId="12" fillId="0" borderId="0" xfId="59" applyNumberFormat="1" applyFont="1" applyFill="1" applyAlignment="1">
      <alignment horizontal="center"/>
      <protection/>
    </xf>
    <xf numFmtId="164" fontId="9" fillId="0" borderId="14" xfId="44" applyNumberFormat="1" applyFont="1" applyFill="1" applyBorder="1" applyAlignment="1">
      <alignment/>
    </xf>
    <xf numFmtId="43" fontId="12" fillId="0" borderId="14" xfId="44" applyNumberFormat="1" applyFont="1" applyBorder="1" applyAlignment="1">
      <alignment horizontal="right"/>
    </xf>
    <xf numFmtId="164" fontId="12" fillId="0" borderId="15" xfId="44" applyNumberFormat="1" applyFont="1" applyBorder="1" applyAlignment="1">
      <alignmen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164" fontId="9" fillId="0" borderId="0" xfId="44" applyNumberFormat="1" applyFont="1" applyFill="1" applyBorder="1" applyAlignment="1">
      <alignment horizontal="right"/>
    </xf>
    <xf numFmtId="164" fontId="9" fillId="0" borderId="14" xfId="44" applyNumberFormat="1" applyFont="1" applyFill="1" applyBorder="1" applyAlignment="1">
      <alignment horizontal="right"/>
    </xf>
    <xf numFmtId="164" fontId="12" fillId="0" borderId="15" xfId="44" applyNumberFormat="1" applyFont="1" applyBorder="1" applyAlignment="1">
      <alignment horizontal="right"/>
    </xf>
    <xf numFmtId="43" fontId="29" fillId="0" borderId="0" xfId="44" applyNumberFormat="1" applyFont="1" applyFill="1" applyAlignment="1">
      <alignment horizontal="right"/>
    </xf>
    <xf numFmtId="7" fontId="30" fillId="0" borderId="0" xfId="59" applyNumberFormat="1" applyFont="1" applyFill="1">
      <alignment/>
      <protection/>
    </xf>
    <xf numFmtId="38" fontId="30" fillId="0" borderId="0" xfId="59" applyNumberFormat="1" applyFont="1">
      <alignment/>
      <protection/>
    </xf>
    <xf numFmtId="164" fontId="9" fillId="0" borderId="0" xfId="44" applyNumberFormat="1" applyFont="1" applyFill="1" applyAlignment="1">
      <alignment horizontal="right"/>
    </xf>
    <xf numFmtId="7" fontId="9" fillId="0" borderId="0" xfId="59" applyNumberFormat="1" applyFont="1" applyFill="1" applyBorder="1" applyAlignment="1">
      <alignment horizontal="left"/>
      <protection/>
    </xf>
    <xf numFmtId="38" fontId="9" fillId="0" borderId="0" xfId="44" applyNumberFormat="1" applyFont="1" applyFill="1" applyBorder="1" applyAlignment="1">
      <alignment horizontal="right"/>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43" fontId="21" fillId="0" borderId="0" xfId="44" applyFont="1" applyAlignment="1">
      <alignment/>
    </xf>
    <xf numFmtId="164" fontId="12" fillId="0" borderId="15" xfId="44" applyNumberFormat="1" applyFont="1" applyFill="1" applyBorder="1" applyAlignment="1">
      <alignment horizontal="right"/>
    </xf>
    <xf numFmtId="43" fontId="12" fillId="0" borderId="0" xfId="44" applyFont="1" applyFill="1" applyBorder="1" applyAlignment="1">
      <alignment horizontal="right"/>
    </xf>
    <xf numFmtId="38" fontId="17" fillId="0" borderId="0" xfId="59" applyNumberFormat="1" applyFont="1">
      <alignment/>
      <protection/>
    </xf>
    <xf numFmtId="0" fontId="17" fillId="0" borderId="0" xfId="60" applyFont="1">
      <alignment/>
      <protection/>
    </xf>
    <xf numFmtId="0" fontId="31" fillId="0" borderId="0" xfId="60" applyFont="1" applyAlignment="1">
      <alignment horizontal="right"/>
      <protection/>
    </xf>
    <xf numFmtId="0" fontId="17" fillId="0" borderId="0" xfId="60" applyFont="1" applyAlignment="1">
      <alignment horizontal="center"/>
      <protection/>
    </xf>
    <xf numFmtId="38" fontId="17" fillId="0" borderId="0" xfId="60" applyNumberFormat="1" applyFont="1">
      <alignment/>
      <protection/>
    </xf>
    <xf numFmtId="0" fontId="31" fillId="0" borderId="0" xfId="60" applyFont="1" applyBorder="1" applyAlignment="1">
      <alignment horizontal="right"/>
      <protection/>
    </xf>
    <xf numFmtId="0" fontId="31" fillId="0" borderId="0" xfId="60" applyFont="1" applyAlignment="1">
      <alignment horizontal="center"/>
      <protection/>
    </xf>
    <xf numFmtId="5" fontId="32" fillId="0" borderId="0" xfId="60" applyNumberFormat="1" applyFont="1" applyAlignment="1">
      <alignment horizontal="right"/>
      <protection/>
    </xf>
    <xf numFmtId="5" fontId="17" fillId="0" borderId="0" xfId="60" applyNumberFormat="1" applyFont="1" applyFill="1" applyAlignment="1">
      <alignment horizontal="center"/>
      <protection/>
    </xf>
    <xf numFmtId="5" fontId="17" fillId="0" borderId="0" xfId="60" applyNumberFormat="1" applyFont="1" applyAlignment="1">
      <alignment horizontal="center"/>
      <protection/>
    </xf>
    <xf numFmtId="0" fontId="21" fillId="0" borderId="0" xfId="60" applyFont="1">
      <alignment/>
      <protection/>
    </xf>
    <xf numFmtId="38" fontId="21" fillId="0" borderId="0" xfId="60" applyNumberFormat="1" applyFont="1">
      <alignment/>
      <protection/>
    </xf>
    <xf numFmtId="0" fontId="32" fillId="0" borderId="0" xfId="59" applyFont="1" applyAlignment="1">
      <alignment horizontal="right"/>
      <protection/>
    </xf>
    <xf numFmtId="5" fontId="17" fillId="0" borderId="0" xfId="59" applyNumberFormat="1" applyFont="1" applyBorder="1">
      <alignment/>
      <protection/>
    </xf>
    <xf numFmtId="5" fontId="17" fillId="0" borderId="0" xfId="59" applyNumberFormat="1" applyFont="1" applyBorder="1" applyAlignment="1">
      <alignment horizontal="center"/>
      <protection/>
    </xf>
    <xf numFmtId="0" fontId="17" fillId="0" borderId="0" xfId="59" applyFont="1">
      <alignment/>
      <protection/>
    </xf>
    <xf numFmtId="43" fontId="33" fillId="0" borderId="0" xfId="59" applyNumberFormat="1" applyFont="1" applyBorder="1">
      <alignment/>
      <protection/>
    </xf>
    <xf numFmtId="167" fontId="6" fillId="0" borderId="0" xfId="44" applyNumberFormat="1" applyFont="1" applyAlignment="1">
      <alignment horizontal="left"/>
    </xf>
    <xf numFmtId="167" fontId="21" fillId="0" borderId="0" xfId="44" applyNumberFormat="1" applyFont="1" applyAlignment="1">
      <alignment horizontal="centerContinuous"/>
    </xf>
    <xf numFmtId="43" fontId="21" fillId="0" borderId="0" xfId="59" applyNumberFormat="1" applyFont="1" applyBorder="1">
      <alignment/>
      <protection/>
    </xf>
    <xf numFmtId="43" fontId="6" fillId="0" borderId="0" xfId="59" applyNumberFormat="1" applyFont="1" applyBorder="1">
      <alignment/>
      <protection/>
    </xf>
    <xf numFmtId="167" fontId="12" fillId="0" borderId="0" xfId="44" applyNumberFormat="1" applyFont="1" applyFill="1" applyAlignment="1">
      <alignment horizontal="centerContinuous"/>
    </xf>
    <xf numFmtId="43" fontId="22" fillId="0" borderId="0" xfId="59" applyNumberFormat="1" applyFont="1" applyBorder="1">
      <alignment/>
      <protection/>
    </xf>
    <xf numFmtId="43" fontId="12" fillId="0" borderId="0" xfId="59" applyNumberFormat="1" applyFont="1" applyBorder="1" applyAlignment="1">
      <alignment horizontal="left"/>
      <protection/>
    </xf>
    <xf numFmtId="167" fontId="12" fillId="0" borderId="0" xfId="44" applyNumberFormat="1" applyFont="1" applyAlignment="1">
      <alignment horizontal="left"/>
    </xf>
    <xf numFmtId="167" fontId="9" fillId="0" borderId="0" xfId="44" applyNumberFormat="1" applyFont="1" applyAlignment="1">
      <alignment/>
    </xf>
    <xf numFmtId="167" fontId="9" fillId="0" borderId="0" xfId="44" applyNumberFormat="1" applyFont="1" applyFill="1" applyAlignment="1">
      <alignment/>
    </xf>
    <xf numFmtId="167" fontId="9" fillId="0" borderId="0" xfId="44" applyNumberFormat="1" applyFont="1" applyAlignment="1">
      <alignment horizontal="left"/>
    </xf>
    <xf numFmtId="167" fontId="12" fillId="0" borderId="0" xfId="44" applyNumberFormat="1" applyFont="1" applyAlignment="1">
      <alignment horizontal="center"/>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7" fontId="9" fillId="0" borderId="0" xfId="44" applyNumberFormat="1" applyFont="1" applyAlignment="1">
      <alignment/>
    </xf>
    <xf numFmtId="43" fontId="29" fillId="0" borderId="0" xfId="44" applyNumberFormat="1" applyFont="1" applyFill="1" applyAlignment="1">
      <alignment/>
    </xf>
    <xf numFmtId="43" fontId="30" fillId="0" borderId="0" xfId="44" applyFont="1" applyFill="1" applyAlignment="1">
      <alignment/>
    </xf>
    <xf numFmtId="43" fontId="30" fillId="0" borderId="0" xfId="59" applyNumberFormat="1" applyFont="1" applyBorder="1">
      <alignment/>
      <protection/>
    </xf>
    <xf numFmtId="38" fontId="9" fillId="0" borderId="0" xfId="44" applyNumberFormat="1" applyFont="1" applyFill="1" applyAlignment="1">
      <alignment/>
    </xf>
    <xf numFmtId="6" fontId="12" fillId="0" borderId="15" xfId="44" applyNumberFormat="1" applyFont="1" applyBorder="1" applyAlignment="1">
      <alignment/>
    </xf>
    <xf numFmtId="167" fontId="9" fillId="0" borderId="0" xfId="44" applyNumberFormat="1" applyFont="1" applyBorder="1" applyAlignment="1">
      <alignment/>
    </xf>
    <xf numFmtId="5" fontId="17" fillId="0" borderId="0" xfId="44" applyNumberFormat="1" applyFont="1" applyBorder="1" applyAlignment="1">
      <alignment/>
    </xf>
    <xf numFmtId="167" fontId="17" fillId="0" borderId="0" xfId="44" applyNumberFormat="1" applyFont="1" applyAlignment="1">
      <alignment horizontal="left"/>
    </xf>
    <xf numFmtId="167" fontId="17" fillId="0" borderId="0" xfId="44" applyNumberFormat="1" applyFont="1" applyAlignment="1">
      <alignment/>
    </xf>
    <xf numFmtId="167" fontId="17" fillId="0" borderId="0" xfId="44" applyNumberFormat="1" applyFont="1" applyBorder="1" applyAlignment="1">
      <alignment/>
    </xf>
    <xf numFmtId="43" fontId="17" fillId="0" borderId="0" xfId="59" applyNumberFormat="1" applyFont="1" applyBorder="1">
      <alignment/>
      <protection/>
    </xf>
    <xf numFmtId="167" fontId="21" fillId="0" borderId="0" xfId="44" applyNumberFormat="1" applyFont="1" applyAlignment="1">
      <alignment/>
    </xf>
    <xf numFmtId="164" fontId="9" fillId="0" borderId="0" xfId="44" applyNumberFormat="1" applyFont="1" applyAlignment="1">
      <alignment/>
    </xf>
    <xf numFmtId="0" fontId="19" fillId="0" borderId="0" xfId="59" applyFont="1" applyBorder="1" applyAlignment="1">
      <alignment horizontal="centerContinuous"/>
      <protection/>
    </xf>
    <xf numFmtId="43" fontId="19" fillId="0" borderId="0" xfId="44" applyFont="1" applyFill="1" applyAlignment="1">
      <alignment horizontal="centerContinuous"/>
    </xf>
    <xf numFmtId="43" fontId="19" fillId="0" borderId="0" xfId="44" applyFont="1" applyBorder="1" applyAlignment="1">
      <alignment horizontal="centerContinuous"/>
    </xf>
    <xf numFmtId="43" fontId="27" fillId="0" borderId="0" xfId="44" applyFont="1" applyBorder="1" applyAlignment="1">
      <alignment horizontal="centerContinuous"/>
    </xf>
    <xf numFmtId="43" fontId="27" fillId="0" borderId="0" xfId="44" applyFont="1" applyBorder="1" applyAlignment="1">
      <alignment/>
    </xf>
    <xf numFmtId="0" fontId="27" fillId="0" borderId="0" xfId="59"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1" fillId="0" borderId="0" xfId="44" applyFont="1" applyBorder="1" applyAlignment="1">
      <alignment horizontal="centerContinuous"/>
    </xf>
    <xf numFmtId="0" fontId="9" fillId="0" borderId="0" xfId="59" applyFont="1" applyBorder="1" applyAlignment="1">
      <alignment horizontal="centerContinuous"/>
      <protection/>
    </xf>
    <xf numFmtId="0" fontId="12" fillId="0" borderId="0" xfId="59"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59" applyFont="1" applyBorder="1" applyAlignment="1">
      <alignment horizontal="right"/>
      <protection/>
    </xf>
    <xf numFmtId="41" fontId="9" fillId="0" borderId="0" xfId="44" applyNumberFormat="1" applyFont="1" applyBorder="1" applyAlignment="1">
      <alignment horizontal="right"/>
    </xf>
    <xf numFmtId="38" fontId="9" fillId="0" borderId="0" xfId="59" applyNumberFormat="1" applyFont="1" applyBorder="1" applyAlignment="1">
      <alignment horizontal="right"/>
      <protection/>
    </xf>
    <xf numFmtId="38" fontId="12" fillId="0" borderId="0" xfId="59" applyNumberFormat="1" applyFont="1" applyBorder="1">
      <alignment/>
      <protection/>
    </xf>
    <xf numFmtId="164" fontId="12" fillId="0" borderId="14" xfId="44" applyNumberFormat="1" applyFont="1" applyBorder="1" applyAlignment="1">
      <alignment horizontal="right"/>
    </xf>
    <xf numFmtId="38" fontId="12" fillId="0" borderId="0" xfId="59" applyNumberFormat="1" applyFont="1" applyBorder="1" applyAlignment="1">
      <alignment horizontal="center" wrapText="1"/>
      <protection/>
    </xf>
    <xf numFmtId="43" fontId="29" fillId="0" borderId="0" xfId="44" applyFont="1" applyBorder="1" applyAlignment="1">
      <alignment horizontal="right"/>
    </xf>
    <xf numFmtId="43" fontId="30" fillId="0" borderId="0" xfId="44" applyFont="1" applyFill="1" applyAlignment="1">
      <alignment horizontal="right"/>
    </xf>
    <xf numFmtId="43" fontId="26" fillId="0" borderId="0" xfId="44" applyFont="1" applyBorder="1" applyAlignment="1">
      <alignment horizontal="right"/>
    </xf>
    <xf numFmtId="38" fontId="30" fillId="0" borderId="0" xfId="59" applyNumberFormat="1" applyFont="1" applyBorder="1">
      <alignment/>
      <protection/>
    </xf>
    <xf numFmtId="43" fontId="30" fillId="0" borderId="0" xfId="44" applyFont="1" applyBorder="1" applyAlignment="1">
      <alignment horizontal="right"/>
    </xf>
    <xf numFmtId="38" fontId="30" fillId="0" borderId="0" xfId="59" applyNumberFormat="1" applyFont="1" applyBorder="1" applyAlignment="1">
      <alignment horizontal="right"/>
      <protection/>
    </xf>
    <xf numFmtId="43" fontId="12" fillId="0" borderId="14" xfId="44" applyNumberFormat="1" applyFont="1" applyFill="1" applyBorder="1" applyAlignment="1">
      <alignment horizontal="right"/>
    </xf>
    <xf numFmtId="43" fontId="12" fillId="0" borderId="15" xfId="44" applyNumberFormat="1" applyFont="1" applyFill="1" applyBorder="1" applyAlignment="1">
      <alignment horizontal="right"/>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6" fillId="0" borderId="0" xfId="59" applyNumberFormat="1" applyFont="1" applyBorder="1" applyAlignment="1">
      <alignment horizontal="center"/>
      <protection/>
    </xf>
    <xf numFmtId="7" fontId="6" fillId="0" borderId="0" xfId="59" applyNumberFormat="1" applyFont="1" applyBorder="1" applyAlignment="1" quotePrefix="1">
      <alignment horizontal="center"/>
      <protection/>
    </xf>
    <xf numFmtId="43" fontId="19"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1"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7" fillId="0" borderId="0" xfId="59" applyNumberFormat="1" applyFont="1" applyAlignment="1">
      <alignment horizontal="left" vertical="center" wrapText="1"/>
      <protection/>
    </xf>
    <xf numFmtId="0" fontId="17" fillId="0" borderId="0" xfId="59" applyNumberFormat="1" applyFont="1" applyAlignment="1">
      <alignment horizontal="center" vertical="center" wrapText="1"/>
      <protection/>
    </xf>
    <xf numFmtId="0" fontId="17" fillId="0" borderId="0" xfId="59" applyFont="1" applyAlignment="1">
      <alignment horizontal="left" vertical="center" wrapText="1"/>
      <protection/>
    </xf>
    <xf numFmtId="0" fontId="31" fillId="0" borderId="0" xfId="60" applyFont="1" applyAlignment="1">
      <alignment horizontal="center" vertical="center" wrapText="1"/>
      <protection/>
    </xf>
    <xf numFmtId="167" fontId="19"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17%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2Q16"/>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3">
          <cell r="J23">
            <v>9946257</v>
          </cell>
        </row>
        <row r="28">
          <cell r="J28">
            <v>1186554</v>
          </cell>
        </row>
        <row r="32">
          <cell r="J32">
            <v>1094140</v>
          </cell>
        </row>
        <row r="36">
          <cell r="J36">
            <v>24360</v>
          </cell>
        </row>
        <row r="43">
          <cell r="J43">
            <v>141811</v>
          </cell>
        </row>
        <row r="51">
          <cell r="J51">
            <v>28083</v>
          </cell>
        </row>
        <row r="59">
          <cell r="I59">
            <v>-846658</v>
          </cell>
        </row>
        <row r="60">
          <cell r="I60">
            <v>-324307</v>
          </cell>
        </row>
        <row r="61">
          <cell r="I61">
            <v>-3102</v>
          </cell>
        </row>
        <row r="63">
          <cell r="I63">
            <v>-2471230</v>
          </cell>
        </row>
        <row r="64">
          <cell r="I64">
            <v>-943726</v>
          </cell>
        </row>
        <row r="65">
          <cell r="I65">
            <v>-8030</v>
          </cell>
        </row>
        <row r="127">
          <cell r="J127">
            <v>-96051</v>
          </cell>
        </row>
        <row r="134">
          <cell r="J134">
            <v>-6002</v>
          </cell>
        </row>
        <row r="142">
          <cell r="J142">
            <v>-58241</v>
          </cell>
        </row>
        <row r="169">
          <cell r="J169">
            <v>-224989</v>
          </cell>
        </row>
        <row r="172">
          <cell r="J172">
            <v>-1397926</v>
          </cell>
        </row>
        <row r="175">
          <cell r="J175">
            <v>-1318102</v>
          </cell>
        </row>
        <row r="178">
          <cell r="J178">
            <v>-321008</v>
          </cell>
        </row>
        <row r="184">
          <cell r="J184">
            <v>-103492</v>
          </cell>
        </row>
        <row r="187">
          <cell r="J187">
            <v>-248000</v>
          </cell>
        </row>
        <row r="194">
          <cell r="H194">
            <v>-13427</v>
          </cell>
        </row>
        <row r="198">
          <cell r="H198">
            <v>36485</v>
          </cell>
        </row>
        <row r="211">
          <cell r="G211">
            <v>560</v>
          </cell>
          <cell r="I211">
            <v>644</v>
          </cell>
        </row>
        <row r="212">
          <cell r="G212">
            <v>42</v>
          </cell>
          <cell r="I212">
            <v>67</v>
          </cell>
        </row>
        <row r="214">
          <cell r="G214">
            <v>22212</v>
          </cell>
          <cell r="I214">
            <v>78895</v>
          </cell>
        </row>
        <row r="215">
          <cell r="G215">
            <v>6593</v>
          </cell>
          <cell r="I215">
            <v>24820</v>
          </cell>
        </row>
        <row r="216">
          <cell r="G216">
            <v>691</v>
          </cell>
          <cell r="I216">
            <v>1077</v>
          </cell>
        </row>
        <row r="218">
          <cell r="G218">
            <v>-1659134</v>
          </cell>
          <cell r="I218">
            <v>-3272084</v>
          </cell>
        </row>
        <row r="219">
          <cell r="G219">
            <v>-656105</v>
          </cell>
          <cell r="I219">
            <v>-1241574</v>
          </cell>
        </row>
        <row r="220">
          <cell r="G220">
            <v>-6278</v>
          </cell>
          <cell r="I220">
            <v>-10206</v>
          </cell>
        </row>
        <row r="256">
          <cell r="H256">
            <v>-33639</v>
          </cell>
          <cell r="J256">
            <v>-62443</v>
          </cell>
        </row>
        <row r="263">
          <cell r="H263">
            <v>-1065</v>
          </cell>
          <cell r="J263">
            <v>294</v>
          </cell>
        </row>
        <row r="266">
          <cell r="H266">
            <v>-4273</v>
          </cell>
          <cell r="J266">
            <v>-8673</v>
          </cell>
        </row>
        <row r="282">
          <cell r="G282">
            <v>35189</v>
          </cell>
        </row>
        <row r="283">
          <cell r="G283">
            <v>1976</v>
          </cell>
        </row>
        <row r="285">
          <cell r="G285">
            <v>-35244</v>
          </cell>
          <cell r="I285">
            <v>-35244</v>
          </cell>
        </row>
        <row r="286">
          <cell r="G286">
            <v>-2089</v>
          </cell>
          <cell r="I286">
            <v>-2089</v>
          </cell>
        </row>
        <row r="288">
          <cell r="G288">
            <v>-149559</v>
          </cell>
          <cell r="I288">
            <v>-149559</v>
          </cell>
        </row>
        <row r="290">
          <cell r="H290">
            <v>-149727</v>
          </cell>
          <cell r="J290">
            <v>-186892</v>
          </cell>
        </row>
        <row r="383">
          <cell r="H383">
            <v>-17</v>
          </cell>
          <cell r="J383">
            <v>-29</v>
          </cell>
        </row>
        <row r="387">
          <cell r="H387">
            <v>-2622</v>
          </cell>
          <cell r="J387">
            <v>-8679</v>
          </cell>
        </row>
        <row r="391">
          <cell r="H391">
            <v>198192</v>
          </cell>
          <cell r="J391">
            <v>376585</v>
          </cell>
        </row>
        <row r="393">
          <cell r="H393">
            <v>195553</v>
          </cell>
          <cell r="J393">
            <v>367877</v>
          </cell>
        </row>
        <row r="396">
          <cell r="H396">
            <v>7094</v>
          </cell>
          <cell r="J396">
            <v>25227</v>
          </cell>
        </row>
        <row r="398">
          <cell r="H398">
            <v>5250</v>
          </cell>
          <cell r="J398">
            <v>10500</v>
          </cell>
        </row>
        <row r="402">
          <cell r="H402">
            <v>16527</v>
          </cell>
          <cell r="J402">
            <v>30321</v>
          </cell>
        </row>
        <row r="404">
          <cell r="H404">
            <v>28871</v>
          </cell>
          <cell r="J404">
            <v>66048</v>
          </cell>
        </row>
        <row r="620">
          <cell r="H620">
            <v>1011353</v>
          </cell>
          <cell r="J620">
            <v>1550900</v>
          </cell>
        </row>
        <row r="632">
          <cell r="H632">
            <v>91289</v>
          </cell>
        </row>
        <row r="636">
          <cell r="H636">
            <v>41820</v>
          </cell>
        </row>
      </sheetData>
      <sheetData sheetId="14">
        <row r="9">
          <cell r="B9">
            <v>20400</v>
          </cell>
          <cell r="C9">
            <v>520631</v>
          </cell>
          <cell r="D9">
            <v>14464</v>
          </cell>
        </row>
        <row r="10">
          <cell r="B10">
            <v>25600</v>
          </cell>
          <cell r="C10">
            <v>49305</v>
          </cell>
          <cell r="D10">
            <v>12500</v>
          </cell>
        </row>
        <row r="11">
          <cell r="B11">
            <v>0</v>
          </cell>
          <cell r="C11">
            <v>0</v>
          </cell>
          <cell r="D11">
            <v>0</v>
          </cell>
        </row>
        <row r="16">
          <cell r="B16">
            <v>125878</v>
          </cell>
          <cell r="C16">
            <v>237360</v>
          </cell>
          <cell r="D16">
            <v>0</v>
          </cell>
        </row>
        <row r="17">
          <cell r="B17">
            <v>157964</v>
          </cell>
          <cell r="C17">
            <v>22478</v>
          </cell>
          <cell r="D17">
            <v>0</v>
          </cell>
        </row>
        <row r="18">
          <cell r="B18">
            <v>0</v>
          </cell>
          <cell r="C18">
            <v>0</v>
          </cell>
          <cell r="D18">
            <v>0</v>
          </cell>
        </row>
      </sheetData>
      <sheetData sheetId="15">
        <row r="12">
          <cell r="E12">
            <v>163460</v>
          </cell>
        </row>
        <row r="19">
          <cell r="E19">
            <v>113145</v>
          </cell>
        </row>
        <row r="22">
          <cell r="B22">
            <v>34922</v>
          </cell>
          <cell r="C22">
            <v>141232</v>
          </cell>
          <cell r="D22">
            <v>23201</v>
          </cell>
        </row>
        <row r="23">
          <cell r="B23">
            <v>43825</v>
          </cell>
          <cell r="C23">
            <v>13375</v>
          </cell>
          <cell r="D23">
            <v>20050</v>
          </cell>
        </row>
        <row r="24">
          <cell r="B24">
            <v>0</v>
          </cell>
          <cell r="C24">
            <v>0</v>
          </cell>
          <cell r="D24">
            <v>0</v>
          </cell>
        </row>
      </sheetData>
      <sheetData sheetId="16">
        <row r="9">
          <cell r="E9">
            <v>11250</v>
          </cell>
          <cell r="K9">
            <v>12700</v>
          </cell>
        </row>
        <row r="10">
          <cell r="E10">
            <v>17031</v>
          </cell>
          <cell r="K10">
            <v>6315</v>
          </cell>
        </row>
        <row r="11">
          <cell r="E11">
            <v>0</v>
          </cell>
          <cell r="K11">
            <v>0</v>
          </cell>
        </row>
        <row r="12">
          <cell r="C12">
            <v>13833</v>
          </cell>
          <cell r="I12">
            <v>5182</v>
          </cell>
        </row>
        <row r="15">
          <cell r="E15">
            <v>570296</v>
          </cell>
          <cell r="K15">
            <v>136725</v>
          </cell>
        </row>
        <row r="16">
          <cell r="E16">
            <v>108056</v>
          </cell>
          <cell r="K16">
            <v>53256</v>
          </cell>
        </row>
        <row r="17">
          <cell r="E17">
            <v>0</v>
          </cell>
          <cell r="K17">
            <v>0</v>
          </cell>
        </row>
        <row r="18">
          <cell r="C18">
            <v>65685</v>
          </cell>
          <cell r="I18">
            <v>124296</v>
          </cell>
        </row>
        <row r="21">
          <cell r="E21">
            <v>123298</v>
          </cell>
          <cell r="K21">
            <v>31011</v>
          </cell>
        </row>
        <row r="22">
          <cell r="E22">
            <v>15777</v>
          </cell>
          <cell r="K22">
            <v>11319</v>
          </cell>
        </row>
        <row r="23">
          <cell r="E23">
            <v>0</v>
          </cell>
          <cell r="K23">
            <v>0</v>
          </cell>
        </row>
        <row r="24">
          <cell r="C24">
            <v>16847</v>
          </cell>
          <cell r="I24">
            <v>25483</v>
          </cell>
        </row>
        <row r="30">
          <cell r="C30">
            <v>96365</v>
          </cell>
          <cell r="E30">
            <v>845708</v>
          </cell>
          <cell r="I30">
            <v>154961</v>
          </cell>
        </row>
      </sheetData>
      <sheetData sheetId="17">
        <row r="9">
          <cell r="E9">
            <v>42280</v>
          </cell>
          <cell r="K9">
            <v>38468</v>
          </cell>
        </row>
        <row r="10">
          <cell r="E10">
            <v>109779</v>
          </cell>
          <cell r="K10">
            <v>22985</v>
          </cell>
        </row>
        <row r="11">
          <cell r="E11">
            <v>0</v>
          </cell>
          <cell r="K11">
            <v>0</v>
          </cell>
        </row>
        <row r="12">
          <cell r="C12">
            <v>41159</v>
          </cell>
          <cell r="I12">
            <v>20294</v>
          </cell>
        </row>
        <row r="15">
          <cell r="E15">
            <v>1049452</v>
          </cell>
          <cell r="K15">
            <v>228941</v>
          </cell>
        </row>
        <row r="16">
          <cell r="E16">
            <v>189778</v>
          </cell>
          <cell r="K16">
            <v>91603</v>
          </cell>
        </row>
        <row r="17">
          <cell r="E17">
            <v>0</v>
          </cell>
          <cell r="K17">
            <v>0</v>
          </cell>
        </row>
        <row r="18">
          <cell r="C18">
            <v>127772</v>
          </cell>
          <cell r="I18">
            <v>192772</v>
          </cell>
        </row>
        <row r="21">
          <cell r="E21">
            <v>123298</v>
          </cell>
          <cell r="K21">
            <v>31451</v>
          </cell>
        </row>
        <row r="22">
          <cell r="E22">
            <v>17704</v>
          </cell>
          <cell r="K22">
            <v>13052</v>
          </cell>
        </row>
        <row r="23">
          <cell r="E23">
            <v>0</v>
          </cell>
          <cell r="K23">
            <v>0</v>
          </cell>
        </row>
        <row r="24">
          <cell r="C24">
            <v>18785</v>
          </cell>
          <cell r="I24">
            <v>25718</v>
          </cell>
        </row>
        <row r="30">
          <cell r="C30">
            <v>187716</v>
          </cell>
          <cell r="E30">
            <v>1532291</v>
          </cell>
          <cell r="I30">
            <v>238784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A1" sqref="A1:E1"/>
    </sheetView>
  </sheetViews>
  <sheetFormatPr defaultColWidth="15.7109375" defaultRowHeight="15" customHeight="1"/>
  <cols>
    <col min="1" max="1" width="52.57421875" style="7" customWidth="1"/>
    <col min="2" max="3" width="15.7109375" style="36" customWidth="1"/>
    <col min="4" max="4" width="17.28125" style="36" customWidth="1"/>
    <col min="5" max="5" width="20.57421875" style="36" bestFit="1" customWidth="1"/>
    <col min="6" max="6" width="16.8515625" style="7" bestFit="1" customWidth="1"/>
    <col min="7" max="16384" width="15.7109375" style="7" customWidth="1"/>
  </cols>
  <sheetData>
    <row r="1" spans="1:5" s="1" customFormat="1" ht="30" customHeight="1">
      <c r="A1" s="315" t="s">
        <v>0</v>
      </c>
      <c r="B1" s="315"/>
      <c r="C1" s="315"/>
      <c r="D1" s="315"/>
      <c r="E1" s="315"/>
    </row>
    <row r="2" spans="1:5" s="1" customFormat="1" ht="15" customHeight="1">
      <c r="A2" s="316"/>
      <c r="B2" s="316"/>
      <c r="C2" s="316"/>
      <c r="D2" s="316"/>
      <c r="E2" s="316"/>
    </row>
    <row r="3" spans="1:5" s="2" customFormat="1" ht="15" customHeight="1">
      <c r="A3" s="317" t="s">
        <v>1</v>
      </c>
      <c r="B3" s="317"/>
      <c r="C3" s="317"/>
      <c r="D3" s="317"/>
      <c r="E3" s="317"/>
    </row>
    <row r="4" spans="1:5" s="2" customFormat="1" ht="15" customHeight="1">
      <c r="A4" s="318" t="s">
        <v>2</v>
      </c>
      <c r="B4" s="318"/>
      <c r="C4" s="318"/>
      <c r="D4" s="318"/>
      <c r="E4" s="318"/>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'[1]TB - Rounded'!J28</f>
        <v>1186554</v>
      </c>
      <c r="C8" s="12">
        <v>0</v>
      </c>
      <c r="D8" s="11">
        <f>SUM(B8:C8)</f>
        <v>1186554</v>
      </c>
      <c r="E8" s="7"/>
    </row>
    <row r="9" spans="1:5" ht="15" customHeight="1">
      <c r="A9" s="10" t="s">
        <v>8</v>
      </c>
      <c r="B9" s="13">
        <f>'[1]TB - Rounded'!J32</f>
        <v>1094140</v>
      </c>
      <c r="C9" s="12">
        <v>0</v>
      </c>
      <c r="D9" s="13">
        <f>SUM(B9:C9)</f>
        <v>1094140</v>
      </c>
      <c r="E9" s="7"/>
    </row>
    <row r="10" spans="1:5" ht="15" customHeight="1">
      <c r="A10" s="10" t="s">
        <v>9</v>
      </c>
      <c r="B10" s="13">
        <f>'[1]TB - Rounded'!J23</f>
        <v>9946257</v>
      </c>
      <c r="C10" s="12">
        <v>0</v>
      </c>
      <c r="D10" s="13">
        <f>SUM(B10:C10)</f>
        <v>9946257</v>
      </c>
      <c r="E10" s="7"/>
    </row>
    <row r="11" spans="1:5" ht="15" customHeight="1">
      <c r="A11" s="10" t="s">
        <v>10</v>
      </c>
      <c r="B11" s="13">
        <v>109481</v>
      </c>
      <c r="C11" s="13">
        <f>B11</f>
        <v>109481</v>
      </c>
      <c r="D11" s="14">
        <v>0</v>
      </c>
      <c r="E11" s="7"/>
    </row>
    <row r="12" spans="1:5" ht="15" customHeight="1">
      <c r="A12" s="10" t="s">
        <v>11</v>
      </c>
      <c r="B12" s="15">
        <f>'[1]TB - Rounded'!J36</f>
        <v>24360</v>
      </c>
      <c r="C12" s="12">
        <v>0</v>
      </c>
      <c r="D12" s="13">
        <f>SUM(B12:C12)</f>
        <v>24360</v>
      </c>
      <c r="E12" s="7"/>
    </row>
    <row r="13" spans="1:5" ht="15" customHeight="1">
      <c r="A13" s="10" t="s">
        <v>12</v>
      </c>
      <c r="B13" s="13">
        <f>16655-7522</f>
        <v>9133</v>
      </c>
      <c r="C13" s="13">
        <f>B13</f>
        <v>9133</v>
      </c>
      <c r="D13" s="14">
        <f>+B13-C13</f>
        <v>0</v>
      </c>
      <c r="E13" s="7"/>
    </row>
    <row r="14" spans="1:5" ht="15" customHeight="1">
      <c r="A14" s="10" t="s">
        <v>13</v>
      </c>
      <c r="B14" s="15">
        <f>'[1]TB - Rounded'!J51+C14</f>
        <v>41574</v>
      </c>
      <c r="C14" s="15">
        <f>14419-928</f>
        <v>13491</v>
      </c>
      <c r="D14" s="13">
        <f>B14-C14</f>
        <v>28083</v>
      </c>
      <c r="E14" s="16"/>
    </row>
    <row r="15" spans="1:5" ht="15" customHeight="1">
      <c r="A15" s="10" t="s">
        <v>14</v>
      </c>
      <c r="B15" s="15">
        <f>'[1]TB - Rounded'!J43+10</f>
        <v>141821</v>
      </c>
      <c r="C15" s="15">
        <v>10</v>
      </c>
      <c r="D15" s="13">
        <f>+B15-C15</f>
        <v>141811</v>
      </c>
      <c r="E15" s="7"/>
    </row>
    <row r="16" spans="1:6" ht="15" customHeight="1">
      <c r="A16" s="17" t="s">
        <v>15</v>
      </c>
      <c r="B16" s="18">
        <f>SUM(B8:B15)</f>
        <v>12553320</v>
      </c>
      <c r="C16" s="18">
        <f>SUM(C8:C15)</f>
        <v>132115</v>
      </c>
      <c r="D16" s="18">
        <f>SUM(D8:D15)</f>
        <v>12421205</v>
      </c>
      <c r="E16" s="19"/>
      <c r="F16" s="20"/>
    </row>
    <row r="17" spans="1:5" ht="15" customHeight="1">
      <c r="A17" s="17"/>
      <c r="B17" s="21"/>
      <c r="C17" s="21"/>
      <c r="D17" s="19"/>
      <c r="E17" s="7"/>
    </row>
    <row r="18" spans="1:5" ht="15" customHeight="1">
      <c r="A18" s="22" t="s">
        <v>16</v>
      </c>
      <c r="B18" s="23"/>
      <c r="C18" s="23"/>
      <c r="D18" s="23"/>
      <c r="E18" s="7"/>
    </row>
    <row r="19" spans="1:5" ht="15" customHeight="1">
      <c r="A19" s="10" t="s">
        <v>17</v>
      </c>
      <c r="B19" s="23"/>
      <c r="C19" s="24">
        <f>-'[1]TB - Rounded'!J172</f>
        <v>1397926</v>
      </c>
      <c r="D19" s="23"/>
      <c r="E19" s="7"/>
    </row>
    <row r="20" spans="1:5" ht="15" customHeight="1">
      <c r="A20" s="10" t="s">
        <v>18</v>
      </c>
      <c r="B20" s="23"/>
      <c r="C20" s="24">
        <f>-'[1]TB - Rounded'!J175</f>
        <v>1318102</v>
      </c>
      <c r="D20" s="23"/>
      <c r="E20" s="7"/>
    </row>
    <row r="21" spans="1:5" ht="15" customHeight="1">
      <c r="A21" s="10" t="s">
        <v>19</v>
      </c>
      <c r="B21" s="23"/>
      <c r="C21" s="24">
        <f>-'[1]TB - Rounded'!J169</f>
        <v>224989</v>
      </c>
      <c r="D21" s="23"/>
      <c r="E21" s="7"/>
    </row>
    <row r="22" spans="1:5" ht="15" customHeight="1">
      <c r="A22" s="10" t="s">
        <v>20</v>
      </c>
      <c r="B22" s="23"/>
      <c r="C22" s="24">
        <f>-'[1]TB - Rounded'!J187</f>
        <v>248000</v>
      </c>
      <c r="D22" s="23"/>
      <c r="E22" s="7"/>
    </row>
    <row r="23" spans="1:5" ht="15" customHeight="1">
      <c r="A23" s="10" t="s">
        <v>21</v>
      </c>
      <c r="B23" s="23"/>
      <c r="C23" s="24">
        <f>-'[1]TB - Rounded'!J178</f>
        <v>321008</v>
      </c>
      <c r="D23" s="23"/>
      <c r="E23" s="7"/>
    </row>
    <row r="24" spans="1:5" ht="15" customHeight="1">
      <c r="A24" s="10" t="s">
        <v>22</v>
      </c>
      <c r="B24" s="23"/>
      <c r="C24" s="24">
        <f>-'[1]TB - Rounded'!J184-1</f>
        <v>103491</v>
      </c>
      <c r="D24" s="25"/>
      <c r="E24" s="7"/>
    </row>
    <row r="25" spans="1:9" ht="15" customHeight="1">
      <c r="A25" s="10" t="s">
        <v>23</v>
      </c>
      <c r="B25" s="23"/>
      <c r="C25" s="26">
        <f>-'[1]TB - Rounded'!J134</f>
        <v>6002</v>
      </c>
      <c r="D25" s="25"/>
      <c r="E25" s="7"/>
      <c r="I25" s="7" t="s">
        <v>24</v>
      </c>
    </row>
    <row r="26" spans="1:5" ht="15" customHeight="1">
      <c r="A26" s="10"/>
      <c r="B26" s="27"/>
      <c r="C26" s="23"/>
      <c r="D26" s="25"/>
      <c r="E26" s="7"/>
    </row>
    <row r="27" spans="1:5" ht="15" customHeight="1">
      <c r="A27" s="17" t="s">
        <v>25</v>
      </c>
      <c r="B27" s="23"/>
      <c r="C27" s="23"/>
      <c r="D27" s="28">
        <f>SUM(C19:C26)</f>
        <v>3619518</v>
      </c>
      <c r="E27" s="7"/>
    </row>
    <row r="28" spans="1:5" ht="15" customHeight="1">
      <c r="A28" s="29"/>
      <c r="B28" s="23"/>
      <c r="C28" s="23"/>
      <c r="D28" s="23"/>
      <c r="E28" s="7"/>
    </row>
    <row r="29" spans="1:5" ht="15" customHeight="1">
      <c r="A29" s="22" t="s">
        <v>26</v>
      </c>
      <c r="B29" s="23"/>
      <c r="C29" s="23"/>
      <c r="D29" s="23"/>
      <c r="E29" s="7"/>
    </row>
    <row r="30" spans="1:5" ht="15" customHeight="1">
      <c r="A30" s="10" t="s">
        <v>27</v>
      </c>
      <c r="B30" s="23"/>
      <c r="C30" s="24">
        <f>'Equity YTD-4'!F42</f>
        <v>4597053</v>
      </c>
      <c r="D30" s="23"/>
      <c r="E30" s="7"/>
    </row>
    <row r="31" spans="1:6" ht="15" customHeight="1">
      <c r="A31" s="10" t="s">
        <v>28</v>
      </c>
      <c r="B31" s="23"/>
      <c r="C31" s="24">
        <f>'Losses Incurred YTD-10'!F18</f>
        <v>642900</v>
      </c>
      <c r="D31" s="25"/>
      <c r="E31" s="30"/>
      <c r="F31" s="31"/>
    </row>
    <row r="32" spans="1:6" ht="15" customHeight="1">
      <c r="A32" s="10" t="s">
        <v>29</v>
      </c>
      <c r="B32" s="23"/>
      <c r="C32" s="24">
        <f>'Losses Incurred YTD-10'!F24</f>
        <v>543680</v>
      </c>
      <c r="D32" s="25"/>
      <c r="E32" s="30"/>
      <c r="F32" s="31"/>
    </row>
    <row r="33" spans="1:6" ht="15" customHeight="1">
      <c r="A33" s="10" t="s">
        <v>30</v>
      </c>
      <c r="B33" s="23"/>
      <c r="C33" s="24">
        <f>'[1]Unpaid Loss Expense Reserves-14'!E12</f>
        <v>163460</v>
      </c>
      <c r="D33" s="25"/>
      <c r="E33" s="30"/>
      <c r="F33" s="31"/>
    </row>
    <row r="34" spans="1:7" ht="15" customHeight="1">
      <c r="A34" s="10" t="s">
        <v>31</v>
      </c>
      <c r="B34" s="21"/>
      <c r="C34" s="24">
        <f>'[1]Unpaid Loss Expense Reserves-14'!E19</f>
        <v>113145</v>
      </c>
      <c r="D34" s="25"/>
      <c r="E34" s="30"/>
      <c r="F34" s="30"/>
      <c r="G34" s="30"/>
    </row>
    <row r="35" spans="1:5" ht="15" customHeight="1">
      <c r="A35" s="10" t="s">
        <v>32</v>
      </c>
      <c r="B35" s="23"/>
      <c r="C35" s="24">
        <f>'Equity YTD-4'!F45</f>
        <v>58241</v>
      </c>
      <c r="D35" s="23"/>
      <c r="E35" s="7"/>
    </row>
    <row r="36" spans="1:5" ht="15" customHeight="1">
      <c r="A36" s="10" t="s">
        <v>33</v>
      </c>
      <c r="B36" s="23"/>
      <c r="C36" s="26">
        <f>'Equity YTD-4'!F46</f>
        <v>96051</v>
      </c>
      <c r="D36" s="23"/>
      <c r="E36" s="7"/>
    </row>
    <row r="37" spans="1:5" ht="15" customHeight="1">
      <c r="A37" s="10"/>
      <c r="B37" s="19"/>
      <c r="C37" s="23"/>
      <c r="D37" s="23"/>
      <c r="E37" s="7"/>
    </row>
    <row r="38" spans="1:5" ht="15" customHeight="1">
      <c r="A38" s="32" t="s">
        <v>34</v>
      </c>
      <c r="B38" s="23"/>
      <c r="C38" s="21"/>
      <c r="D38" s="28">
        <f>SUM(C30:C36)</f>
        <v>6214530</v>
      </c>
      <c r="E38" s="7"/>
    </row>
    <row r="39" spans="1:5" ht="15" customHeight="1">
      <c r="A39" s="32"/>
      <c r="B39" s="23"/>
      <c r="C39" s="21"/>
      <c r="D39" s="33"/>
      <c r="E39" s="7"/>
    </row>
    <row r="40" spans="1:5" ht="15" customHeight="1">
      <c r="A40" s="17" t="s">
        <v>35</v>
      </c>
      <c r="B40" s="23"/>
      <c r="C40" s="21"/>
      <c r="D40" s="34">
        <f>D27+D38</f>
        <v>9834048</v>
      </c>
      <c r="E40" s="7"/>
    </row>
    <row r="41" spans="1:5" ht="15" customHeight="1">
      <c r="A41" s="29"/>
      <c r="B41" s="23"/>
      <c r="C41" s="21"/>
      <c r="D41" s="23"/>
      <c r="E41" s="7"/>
    </row>
    <row r="42" spans="1:5" ht="15" customHeight="1">
      <c r="A42" s="22" t="s">
        <v>36</v>
      </c>
      <c r="B42" s="23"/>
      <c r="C42" s="21"/>
      <c r="D42" s="23"/>
      <c r="E42" s="7"/>
    </row>
    <row r="43" spans="1:7" ht="15" customHeight="1">
      <c r="A43" s="10" t="s">
        <v>37</v>
      </c>
      <c r="B43" s="23"/>
      <c r="C43" s="21"/>
      <c r="D43" s="35">
        <f>D16-D40</f>
        <v>2587157</v>
      </c>
      <c r="F43" s="20"/>
      <c r="G43" s="16"/>
    </row>
    <row r="44" spans="1:5" ht="15" customHeight="1">
      <c r="A44" s="29"/>
      <c r="B44" s="21"/>
      <c r="C44" s="21"/>
      <c r="D44" s="23"/>
      <c r="E44" s="7"/>
    </row>
    <row r="45" spans="1:6" ht="15" customHeight="1" thickBot="1">
      <c r="A45" s="32" t="s">
        <v>38</v>
      </c>
      <c r="B45" s="23"/>
      <c r="C45" s="23"/>
      <c r="D45" s="37">
        <f>D40+D43</f>
        <v>12421205</v>
      </c>
      <c r="E45" s="16"/>
      <c r="F45" s="20"/>
    </row>
    <row r="46" spans="1:5" ht="15" customHeight="1" thickTop="1">
      <c r="A46" s="38"/>
      <c r="B46" s="39"/>
      <c r="C46" s="39"/>
      <c r="D46" s="39"/>
      <c r="E46" s="20"/>
    </row>
    <row r="47" spans="4:5" ht="15" customHeight="1">
      <c r="D47" s="39"/>
      <c r="E47" s="7"/>
    </row>
    <row r="48" spans="4:5" ht="15" customHeight="1">
      <c r="D48" s="39"/>
      <c r="E48" s="7"/>
    </row>
    <row r="49" spans="4:5" ht="15" customHeight="1">
      <c r="D49" s="39"/>
      <c r="E49" s="7"/>
    </row>
    <row r="50" spans="4:5" ht="15" customHeight="1">
      <c r="D50" s="39"/>
      <c r="E50" s="7"/>
    </row>
    <row r="51" spans="4:5" ht="15" customHeight="1">
      <c r="D51" s="39"/>
      <c r="E51" s="7"/>
    </row>
    <row r="52" ht="15" customHeight="1">
      <c r="E52" s="7"/>
    </row>
    <row r="53" ht="15" customHeight="1">
      <c r="E53" s="7"/>
    </row>
    <row r="55" spans="1:5" ht="15" customHeight="1">
      <c r="A55" s="40"/>
      <c r="E55" s="41"/>
    </row>
    <row r="58" spans="2:5" s="40" customFormat="1" ht="15" customHeight="1">
      <c r="B58" s="42"/>
      <c r="C58" s="42"/>
      <c r="E58" s="41"/>
    </row>
    <row r="59" spans="2:5" s="43" customFormat="1" ht="15" customHeight="1">
      <c r="B59" s="44"/>
      <c r="C59" s="44"/>
      <c r="D59" s="44"/>
      <c r="E59" s="45"/>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0" customWidth="1"/>
    <col min="2" max="4" width="16.7109375" style="283" customWidth="1"/>
    <col min="5" max="6" width="16.7109375" style="277" customWidth="1"/>
    <col min="7" max="16384" width="15.7109375" style="181" customWidth="1"/>
  </cols>
  <sheetData>
    <row r="1" spans="1:6" s="253" customFormat="1" ht="24.75" customHeight="1">
      <c r="A1" s="337" t="s">
        <v>0</v>
      </c>
      <c r="B1" s="337"/>
      <c r="C1" s="337"/>
      <c r="D1" s="337"/>
      <c r="E1" s="337"/>
      <c r="F1" s="337"/>
    </row>
    <row r="2" spans="1:6" s="256" customFormat="1" ht="15" customHeight="1">
      <c r="A2" s="254"/>
      <c r="B2" s="255"/>
      <c r="C2" s="255"/>
      <c r="D2" s="255"/>
      <c r="E2" s="255"/>
      <c r="F2" s="255"/>
    </row>
    <row r="3" spans="1:6" s="257" customFormat="1" ht="15" customHeight="1">
      <c r="A3" s="338" t="s">
        <v>186</v>
      </c>
      <c r="B3" s="338"/>
      <c r="C3" s="338"/>
      <c r="D3" s="338"/>
      <c r="E3" s="338"/>
      <c r="F3" s="338"/>
    </row>
    <row r="4" spans="1:6" s="257" customFormat="1" ht="15" customHeight="1">
      <c r="A4" s="338" t="s">
        <v>199</v>
      </c>
      <c r="B4" s="338"/>
      <c r="C4" s="338"/>
      <c r="D4" s="338"/>
      <c r="E4" s="338"/>
      <c r="F4" s="338"/>
    </row>
    <row r="5" spans="1:6" s="259" customFormat="1" ht="15" customHeight="1">
      <c r="A5" s="254"/>
      <c r="B5" s="258"/>
      <c r="C5" s="258"/>
      <c r="D5" s="258"/>
      <c r="E5" s="255"/>
      <c r="F5" s="255"/>
    </row>
    <row r="6" spans="2:6" ht="30" customHeight="1">
      <c r="B6" s="206" t="s">
        <v>69</v>
      </c>
      <c r="C6" s="206" t="s">
        <v>70</v>
      </c>
      <c r="D6" s="206" t="s">
        <v>71</v>
      </c>
      <c r="E6" s="206" t="s">
        <v>72</v>
      </c>
      <c r="F6" s="207" t="s">
        <v>73</v>
      </c>
    </row>
    <row r="7" spans="1:6" ht="15" customHeight="1">
      <c r="A7" s="261" t="s">
        <v>188</v>
      </c>
      <c r="B7" s="262"/>
      <c r="C7" s="262"/>
      <c r="D7" s="262"/>
      <c r="E7" s="262"/>
      <c r="F7" s="262"/>
    </row>
    <row r="8" spans="1:6" ht="15" customHeight="1">
      <c r="A8" s="261" t="s">
        <v>189</v>
      </c>
      <c r="B8" s="263"/>
      <c r="C8" s="263"/>
      <c r="D8" s="263"/>
      <c r="E8" s="263"/>
      <c r="F8" s="263"/>
    </row>
    <row r="9" spans="1:6" ht="15" customHeight="1">
      <c r="A9" s="264" t="s">
        <v>190</v>
      </c>
      <c r="B9" s="213">
        <f>'[1]Loss Expenses Paid YTD-16'!E21</f>
        <v>123298</v>
      </c>
      <c r="C9" s="213">
        <f>'[1]Loss Expenses Paid YTD-16'!E15+'[1]TB - Rounded'!I288</f>
        <v>899893</v>
      </c>
      <c r="D9" s="213">
        <f>'[1]Loss Expenses Paid YTD-16'!E9+'[1]TB - Rounded'!I285</f>
        <v>7036</v>
      </c>
      <c r="E9" s="185">
        <v>0</v>
      </c>
      <c r="F9" s="213">
        <f>SUM(B9:E9)</f>
        <v>1030227</v>
      </c>
    </row>
    <row r="10" spans="1:6" ht="15" customHeight="1">
      <c r="A10" s="264" t="s">
        <v>165</v>
      </c>
      <c r="B10" s="214">
        <f>'[1]Loss Expenses Paid YTD-16'!E22</f>
        <v>17704</v>
      </c>
      <c r="C10" s="214">
        <f>'[1]Loss Expenses Paid YTD-16'!E16</f>
        <v>189778</v>
      </c>
      <c r="D10" s="214">
        <f>'[1]Loss Expenses Paid YTD-16'!E10+'[1]TB - Rounded'!I286</f>
        <v>107690</v>
      </c>
      <c r="E10" s="185">
        <v>0</v>
      </c>
      <c r="F10" s="214">
        <f>SUM(B10:E10)</f>
        <v>315172</v>
      </c>
    </row>
    <row r="11" spans="1:6" ht="15" customHeight="1">
      <c r="A11" s="264" t="s">
        <v>166</v>
      </c>
      <c r="B11" s="185">
        <f>'[1]Loss Expenses Paid YTD-16'!E23</f>
        <v>0</v>
      </c>
      <c r="C11" s="185">
        <f>'[1]Loss Expenses Paid YTD-16'!E17</f>
        <v>0</v>
      </c>
      <c r="D11" s="185">
        <f>'[1]Loss Expenses Paid YTD-16'!E11</f>
        <v>0</v>
      </c>
      <c r="E11" s="185">
        <v>0</v>
      </c>
      <c r="F11" s="185">
        <f>SUM(B11:E11)</f>
        <v>0</v>
      </c>
    </row>
    <row r="12" spans="1:6" ht="15" customHeight="1" thickBot="1">
      <c r="A12" s="265" t="s">
        <v>167</v>
      </c>
      <c r="B12" s="217">
        <f>SUM(B9:B11)</f>
        <v>141002</v>
      </c>
      <c r="C12" s="217">
        <f>SUM(C9:C11)</f>
        <v>1089671</v>
      </c>
      <c r="D12" s="217">
        <f>SUM(D9:D11)</f>
        <v>114726</v>
      </c>
      <c r="E12" s="218">
        <f>SUM(E9:E11)</f>
        <v>0</v>
      </c>
      <c r="F12" s="219">
        <f>SUM(F9:F11)</f>
        <v>1345399</v>
      </c>
    </row>
    <row r="13" spans="1:6" ht="15" customHeight="1" thickTop="1">
      <c r="A13" s="261"/>
      <c r="B13" s="266"/>
      <c r="C13" s="266"/>
      <c r="D13" s="266"/>
      <c r="E13" s="267"/>
      <c r="F13" s="268"/>
    </row>
    <row r="14" spans="1:6" ht="15" customHeight="1">
      <c r="A14" s="261" t="s">
        <v>191</v>
      </c>
      <c r="B14" s="266"/>
      <c r="C14" s="266"/>
      <c r="D14" s="266"/>
      <c r="E14" s="267"/>
      <c r="F14" s="268"/>
    </row>
    <row r="15" spans="1:6" ht="15" customHeight="1">
      <c r="A15" s="264" t="s">
        <v>192</v>
      </c>
      <c r="B15" s="214">
        <f>'[1]Unpaid Loss Reserves-13'!B9</f>
        <v>20400</v>
      </c>
      <c r="C15" s="214">
        <f>'[1]Unpaid Loss Reserves-13'!C9</f>
        <v>520631</v>
      </c>
      <c r="D15" s="214">
        <f>'[1]Unpaid Loss Reserves-13'!D9</f>
        <v>14464</v>
      </c>
      <c r="E15" s="185">
        <v>0</v>
      </c>
      <c r="F15" s="284">
        <f>SUM(B15:E15)</f>
        <v>555495</v>
      </c>
    </row>
    <row r="16" spans="1:6" ht="15" customHeight="1">
      <c r="A16" s="264" t="s">
        <v>193</v>
      </c>
      <c r="B16" s="214">
        <f>'[1]Unpaid Loss Reserves-13'!B10</f>
        <v>25600</v>
      </c>
      <c r="C16" s="214">
        <f>'[1]Unpaid Loss Reserves-13'!C10</f>
        <v>49305</v>
      </c>
      <c r="D16" s="214">
        <f>'[1]Unpaid Loss Reserves-13'!D10</f>
        <v>12500</v>
      </c>
      <c r="E16" s="185">
        <v>0</v>
      </c>
      <c r="F16" s="284">
        <f>SUM(B16:E16)</f>
        <v>87405</v>
      </c>
    </row>
    <row r="17" spans="1:6" ht="15" customHeight="1">
      <c r="A17" s="264" t="s">
        <v>194</v>
      </c>
      <c r="B17" s="185">
        <f>'[1]Unpaid Loss Reserves-13'!B11</f>
        <v>0</v>
      </c>
      <c r="C17" s="185">
        <f>'[1]Unpaid Loss Reserves-13'!C11</f>
        <v>0</v>
      </c>
      <c r="D17" s="185">
        <f>'[1]Unpaid Loss Reserves-13'!D11</f>
        <v>0</v>
      </c>
      <c r="E17" s="185">
        <v>0</v>
      </c>
      <c r="F17" s="185">
        <f>SUM(B17:E17)</f>
        <v>0</v>
      </c>
    </row>
    <row r="18" spans="1:6" ht="15" customHeight="1" thickBot="1">
      <c r="A18" s="265" t="s">
        <v>167</v>
      </c>
      <c r="B18" s="217">
        <f>SUM(B15:B17)</f>
        <v>46000</v>
      </c>
      <c r="C18" s="217">
        <f>SUM(C15:C17)</f>
        <v>569936</v>
      </c>
      <c r="D18" s="217">
        <f>SUM(D15:D17)</f>
        <v>26964</v>
      </c>
      <c r="E18" s="218">
        <f>SUM(E15:E17)</f>
        <v>0</v>
      </c>
      <c r="F18" s="219">
        <f>SUM(F15:F17)</f>
        <v>642900</v>
      </c>
    </row>
    <row r="19" spans="1:6" ht="15" customHeight="1" thickTop="1">
      <c r="A19" s="261"/>
      <c r="B19" s="102"/>
      <c r="C19" s="102"/>
      <c r="D19" s="102"/>
      <c r="E19" s="269"/>
      <c r="F19" s="270"/>
    </row>
    <row r="20" spans="1:6" ht="15" customHeight="1">
      <c r="A20" s="261" t="s">
        <v>195</v>
      </c>
      <c r="B20" s="267"/>
      <c r="C20" s="267"/>
      <c r="D20" s="267"/>
      <c r="E20" s="267"/>
      <c r="F20" s="271"/>
    </row>
    <row r="21" spans="1:6" ht="15" customHeight="1">
      <c r="A21" s="264" t="s">
        <v>192</v>
      </c>
      <c r="B21" s="214">
        <f>'[1]Unpaid Loss Reserves-13'!B16</f>
        <v>125878</v>
      </c>
      <c r="C21" s="214">
        <f>'[1]Unpaid Loss Reserves-13'!C16</f>
        <v>237360</v>
      </c>
      <c r="D21" s="185">
        <f>'[1]Unpaid Loss Reserves-13'!D16</f>
        <v>0</v>
      </c>
      <c r="E21" s="185">
        <v>0</v>
      </c>
      <c r="F21" s="284">
        <f>SUM(B21:E21)</f>
        <v>363238</v>
      </c>
    </row>
    <row r="22" spans="1:6" ht="15" customHeight="1">
      <c r="A22" s="264" t="s">
        <v>193</v>
      </c>
      <c r="B22" s="214">
        <f>'[1]Unpaid Loss Reserves-13'!B17</f>
        <v>157964</v>
      </c>
      <c r="C22" s="214">
        <f>'[1]Unpaid Loss Reserves-13'!C17</f>
        <v>22478</v>
      </c>
      <c r="D22" s="185">
        <f>'[1]Unpaid Loss Reserves-13'!D17</f>
        <v>0</v>
      </c>
      <c r="E22" s="185">
        <v>0</v>
      </c>
      <c r="F22" s="284">
        <f>SUM(B22:E22)</f>
        <v>180442</v>
      </c>
    </row>
    <row r="23" spans="1:6" ht="15" customHeight="1">
      <c r="A23" s="264" t="s">
        <v>194</v>
      </c>
      <c r="B23" s="185">
        <f>'[1]Unpaid Loss Reserves-13'!B18</f>
        <v>0</v>
      </c>
      <c r="C23" s="185">
        <f>'[1]Unpaid Loss Reserves-13'!C18</f>
        <v>0</v>
      </c>
      <c r="D23" s="185">
        <f>'[1]Unpaid Loss Reserves-13'!D18</f>
        <v>0</v>
      </c>
      <c r="E23" s="185">
        <v>0</v>
      </c>
      <c r="F23" s="185">
        <f>SUM(B23:E23)</f>
        <v>0</v>
      </c>
    </row>
    <row r="24" spans="1:6" ht="15" customHeight="1" thickBot="1">
      <c r="A24" s="265" t="s">
        <v>167</v>
      </c>
      <c r="B24" s="217">
        <f>SUM(B21:B23)</f>
        <v>283842</v>
      </c>
      <c r="C24" s="217">
        <f>SUM(C21:C23)</f>
        <v>259838</v>
      </c>
      <c r="D24" s="218">
        <f>SUM(D21:D23)</f>
        <v>0</v>
      </c>
      <c r="E24" s="218">
        <f>SUM(E21:E23)</f>
        <v>0</v>
      </c>
      <c r="F24" s="219">
        <f>SUM(F21:F23)</f>
        <v>543680</v>
      </c>
    </row>
    <row r="25" spans="1:6" ht="15" customHeight="1" thickTop="1">
      <c r="A25" s="261"/>
      <c r="B25" s="266"/>
      <c r="C25" s="266"/>
      <c r="D25" s="266"/>
      <c r="E25" s="267"/>
      <c r="F25" s="268"/>
    </row>
    <row r="26" spans="1:6" ht="15" customHeight="1">
      <c r="A26" s="261" t="s">
        <v>200</v>
      </c>
      <c r="B26" s="272"/>
      <c r="C26" s="272"/>
      <c r="D26" s="272"/>
      <c r="E26" s="267"/>
      <c r="F26" s="268"/>
    </row>
    <row r="27" spans="1:6" ht="15" customHeight="1">
      <c r="A27" s="261" t="s">
        <v>197</v>
      </c>
      <c r="B27" s="272"/>
      <c r="C27" s="272"/>
      <c r="D27" s="272"/>
      <c r="E27" s="267"/>
      <c r="F27" s="268"/>
    </row>
    <row r="28" spans="1:6" ht="15" customHeight="1">
      <c r="A28" s="264" t="s">
        <v>192</v>
      </c>
      <c r="B28" s="185">
        <v>0</v>
      </c>
      <c r="C28" s="214">
        <v>1255147</v>
      </c>
      <c r="D28" s="214">
        <v>78261</v>
      </c>
      <c r="E28" s="185">
        <v>0</v>
      </c>
      <c r="F28" s="214">
        <f>SUM(B28:E28)</f>
        <v>1333408</v>
      </c>
    </row>
    <row r="29" spans="1:6" ht="15" customHeight="1">
      <c r="A29" s="264" t="s">
        <v>193</v>
      </c>
      <c r="B29" s="185">
        <v>0</v>
      </c>
      <c r="C29" s="214">
        <v>81147</v>
      </c>
      <c r="D29" s="214">
        <v>92853</v>
      </c>
      <c r="E29" s="185">
        <v>0</v>
      </c>
      <c r="F29" s="214">
        <f>SUM(B29:E29)</f>
        <v>174000</v>
      </c>
    </row>
    <row r="30" spans="1:6" ht="15" customHeight="1">
      <c r="A30" s="264" t="s">
        <v>194</v>
      </c>
      <c r="B30" s="185">
        <v>0</v>
      </c>
      <c r="C30" s="185">
        <v>0</v>
      </c>
      <c r="D30" s="185">
        <v>0</v>
      </c>
      <c r="E30" s="185">
        <v>0</v>
      </c>
      <c r="F30" s="185">
        <f>SUM(B30:E30)</f>
        <v>0</v>
      </c>
    </row>
    <row r="31" spans="1:6" ht="15" customHeight="1" thickBot="1">
      <c r="A31" s="265" t="s">
        <v>167</v>
      </c>
      <c r="B31" s="218">
        <f>SUM(B28:B30)</f>
        <v>0</v>
      </c>
      <c r="C31" s="217">
        <f>SUM(C28:C30)</f>
        <v>1336294</v>
      </c>
      <c r="D31" s="217">
        <f>SUM(D28:D30)</f>
        <v>171114</v>
      </c>
      <c r="E31" s="218">
        <f>SUM(E28:E30)</f>
        <v>0</v>
      </c>
      <c r="F31" s="219">
        <f>SUM(F28:F30)</f>
        <v>1507408</v>
      </c>
    </row>
    <row r="32" spans="1:6" s="274" customFormat="1" ht="15" customHeight="1" thickTop="1">
      <c r="A32" s="261"/>
      <c r="B32" s="272"/>
      <c r="C32" s="272"/>
      <c r="D32" s="272"/>
      <c r="E32" s="272"/>
      <c r="F32" s="273"/>
    </row>
    <row r="33" spans="1:6" ht="15" customHeight="1">
      <c r="A33" s="261" t="s">
        <v>198</v>
      </c>
      <c r="B33" s="266"/>
      <c r="C33" s="266"/>
      <c r="D33" s="266"/>
      <c r="E33" s="267"/>
      <c r="F33" s="268"/>
    </row>
    <row r="34" spans="1:6" ht="15" customHeight="1">
      <c r="A34" s="264" t="s">
        <v>192</v>
      </c>
      <c r="B34" s="214">
        <f aca="true" t="shared" si="0" ref="B34:E36">B9+B15+B21-B28</f>
        <v>269576</v>
      </c>
      <c r="C34" s="214">
        <f t="shared" si="0"/>
        <v>402737</v>
      </c>
      <c r="D34" s="275">
        <f t="shared" si="0"/>
        <v>-56761</v>
      </c>
      <c r="E34" s="185">
        <f t="shared" si="0"/>
        <v>0</v>
      </c>
      <c r="F34" s="214">
        <f>SUM(B34:E34)</f>
        <v>615552</v>
      </c>
    </row>
    <row r="35" spans="1:6" ht="15" customHeight="1">
      <c r="A35" s="264" t="s">
        <v>193</v>
      </c>
      <c r="B35" s="214">
        <f t="shared" si="0"/>
        <v>201268</v>
      </c>
      <c r="C35" s="214">
        <f t="shared" si="0"/>
        <v>180414</v>
      </c>
      <c r="D35" s="275">
        <f t="shared" si="0"/>
        <v>27337</v>
      </c>
      <c r="E35" s="185">
        <f t="shared" si="0"/>
        <v>0</v>
      </c>
      <c r="F35" s="214">
        <f>SUM(B35:E35)</f>
        <v>409019</v>
      </c>
    </row>
    <row r="36" spans="1:6" ht="15" customHeight="1">
      <c r="A36" s="264" t="s">
        <v>194</v>
      </c>
      <c r="B36" s="185">
        <f t="shared" si="0"/>
        <v>0</v>
      </c>
      <c r="C36" s="185">
        <f t="shared" si="0"/>
        <v>0</v>
      </c>
      <c r="D36" s="185">
        <f t="shared" si="0"/>
        <v>0</v>
      </c>
      <c r="E36" s="185">
        <f t="shared" si="0"/>
        <v>0</v>
      </c>
      <c r="F36" s="185">
        <f>SUM(B36:E36)</f>
        <v>0</v>
      </c>
    </row>
    <row r="37" spans="1:6" ht="15" customHeight="1" thickBot="1">
      <c r="A37" s="265" t="s">
        <v>167</v>
      </c>
      <c r="B37" s="276">
        <f>SUM(B34:B36)</f>
        <v>470844</v>
      </c>
      <c r="C37" s="276">
        <f>SUM(C34:C36)</f>
        <v>583151</v>
      </c>
      <c r="D37" s="276">
        <f>SUM(D34:D36)</f>
        <v>-29424</v>
      </c>
      <c r="E37" s="233">
        <f>SUM(E34:E36)</f>
        <v>0</v>
      </c>
      <c r="F37" s="276">
        <f>SUM(F34:F36)</f>
        <v>1024571</v>
      </c>
    </row>
    <row r="38" spans="2:4" ht="15" customHeight="1" thickTop="1">
      <c r="B38" s="271"/>
      <c r="C38" s="271"/>
      <c r="D38" s="271"/>
    </row>
    <row r="39" spans="1:6" s="282" customFormat="1" ht="15" customHeight="1">
      <c r="A39" s="279"/>
      <c r="B39" s="280"/>
      <c r="C39" s="280"/>
      <c r="D39" s="280"/>
      <c r="E39" s="281"/>
      <c r="F39" s="281"/>
    </row>
    <row r="40" spans="2:4" ht="15" customHeight="1">
      <c r="B40" s="262"/>
      <c r="C40" s="262"/>
      <c r="D40" s="262"/>
    </row>
    <row r="41" spans="2:4" ht="15" customHeight="1">
      <c r="B41" s="262"/>
      <c r="C41" s="262"/>
      <c r="D41" s="262"/>
    </row>
    <row r="42" spans="2:4" ht="15" customHeight="1">
      <c r="B42" s="262"/>
      <c r="C42" s="262"/>
      <c r="D42" s="262"/>
    </row>
    <row r="43" spans="1:4" ht="15" customHeight="1">
      <c r="A43" s="254"/>
      <c r="B43" s="262"/>
      <c r="C43" s="262"/>
      <c r="D43" s="262"/>
    </row>
    <row r="44" spans="1:4" ht="15" customHeight="1">
      <c r="A44" s="254"/>
      <c r="B44" s="262"/>
      <c r="C44" s="262"/>
      <c r="D44" s="262"/>
    </row>
    <row r="45" spans="1:4" ht="15" customHeight="1">
      <c r="A45" s="254"/>
      <c r="B45" s="262"/>
      <c r="C45" s="262"/>
      <c r="D45" s="262"/>
    </row>
    <row r="46" spans="1:4" ht="15" customHeight="1">
      <c r="A46" s="254"/>
      <c r="B46" s="262"/>
      <c r="C46" s="262"/>
      <c r="D46" s="262"/>
    </row>
    <row r="47" spans="1:4" ht="15" customHeight="1">
      <c r="A47" s="254"/>
      <c r="B47" s="262"/>
      <c r="C47" s="262"/>
      <c r="D47" s="262"/>
    </row>
    <row r="48" spans="1:4" ht="15" customHeight="1">
      <c r="A48" s="254"/>
      <c r="B48" s="262"/>
      <c r="C48" s="262"/>
      <c r="D48" s="262"/>
    </row>
    <row r="49" spans="1:4" s="181" customFormat="1" ht="15" customHeight="1">
      <c r="A49" s="254"/>
      <c r="B49" s="262"/>
      <c r="C49" s="262"/>
      <c r="D49" s="262"/>
    </row>
    <row r="50" spans="1:4" s="181" customFormat="1" ht="15" customHeight="1">
      <c r="A50" s="254"/>
      <c r="B50" s="262"/>
      <c r="C50" s="262"/>
      <c r="D50" s="262"/>
    </row>
    <row r="51" spans="1:4" s="181" customFormat="1" ht="15" customHeight="1">
      <c r="A51" s="254"/>
      <c r="B51" s="262"/>
      <c r="C51" s="262"/>
      <c r="D51" s="262"/>
    </row>
    <row r="52" spans="1:4" s="181" customFormat="1" ht="15" customHeight="1">
      <c r="A52" s="254"/>
      <c r="B52" s="262"/>
      <c r="C52" s="262"/>
      <c r="D52" s="262"/>
    </row>
    <row r="53" spans="1:4" s="181" customFormat="1" ht="15" customHeight="1">
      <c r="A53" s="254"/>
      <c r="B53" s="262"/>
      <c r="C53" s="262"/>
      <c r="D53" s="262"/>
    </row>
    <row r="54" spans="1:4" s="181" customFormat="1" ht="15" customHeight="1">
      <c r="A54" s="254"/>
      <c r="B54" s="262"/>
      <c r="C54" s="262"/>
      <c r="D54" s="262"/>
    </row>
    <row r="55" spans="1:4" s="181" customFormat="1" ht="15" customHeight="1">
      <c r="A55" s="254"/>
      <c r="B55" s="283"/>
      <c r="C55" s="283"/>
      <c r="D55" s="283"/>
    </row>
    <row r="56" spans="1:4" s="181" customFormat="1" ht="15" customHeight="1">
      <c r="A56" s="254"/>
      <c r="B56" s="283"/>
      <c r="C56" s="283"/>
      <c r="D56" s="283"/>
    </row>
    <row r="57" spans="1:4" s="181" customFormat="1" ht="15" customHeight="1">
      <c r="A57" s="254"/>
      <c r="B57" s="283"/>
      <c r="C57" s="283"/>
      <c r="D57" s="283"/>
    </row>
    <row r="58" spans="1:4" s="181" customFormat="1" ht="15" customHeight="1">
      <c r="A58" s="254"/>
      <c r="B58" s="283"/>
      <c r="C58" s="283"/>
      <c r="D58" s="283"/>
    </row>
    <row r="59" spans="1:4" s="181" customFormat="1" ht="15" customHeight="1">
      <c r="A59" s="254"/>
      <c r="B59" s="283"/>
      <c r="C59" s="283"/>
      <c r="D59" s="283"/>
    </row>
    <row r="60" spans="1:4" s="181" customFormat="1" ht="15" customHeight="1">
      <c r="A60" s="254"/>
      <c r="B60" s="283"/>
      <c r="C60" s="283"/>
      <c r="D60" s="283"/>
    </row>
    <row r="61" spans="1:4" s="181" customFormat="1" ht="15" customHeight="1">
      <c r="A61" s="254"/>
      <c r="B61" s="283"/>
      <c r="C61" s="283"/>
      <c r="D61" s="283"/>
    </row>
    <row r="62" spans="1:4" s="181" customFormat="1" ht="15" customHeight="1">
      <c r="A62" s="254"/>
      <c r="B62" s="283"/>
      <c r="C62" s="283"/>
      <c r="D62" s="283"/>
    </row>
    <row r="63" spans="1:4" s="181" customFormat="1" ht="15" customHeight="1">
      <c r="A63" s="254"/>
      <c r="B63" s="283"/>
      <c r="C63" s="283"/>
      <c r="D63" s="283"/>
    </row>
    <row r="64" spans="1:4" s="181" customFormat="1" ht="15" customHeight="1">
      <c r="A64" s="254"/>
      <c r="B64" s="283"/>
      <c r="C64" s="283"/>
      <c r="D64" s="283"/>
    </row>
    <row r="65" s="181" customFormat="1" ht="15" customHeight="1">
      <c r="A65" s="254"/>
    </row>
    <row r="66" s="181" customFormat="1" ht="15" customHeight="1">
      <c r="A66" s="254"/>
    </row>
    <row r="67" s="181" customFormat="1" ht="15" customHeight="1">
      <c r="A67" s="254"/>
    </row>
    <row r="68" s="181" customFormat="1" ht="15" customHeight="1">
      <c r="A68" s="254"/>
    </row>
    <row r="69" s="181" customFormat="1" ht="15" customHeight="1">
      <c r="A69" s="254"/>
    </row>
    <row r="70" s="181" customFormat="1" ht="15" customHeight="1">
      <c r="A70" s="254"/>
    </row>
    <row r="71" s="181" customFormat="1" ht="15" customHeight="1">
      <c r="A71" s="254"/>
    </row>
    <row r="72" s="181" customFormat="1" ht="15" customHeight="1">
      <c r="A72" s="254"/>
    </row>
    <row r="73" s="181" customFormat="1" ht="15" customHeight="1">
      <c r="A73" s="254"/>
    </row>
    <row r="74" s="181" customFormat="1" ht="15" customHeight="1">
      <c r="A74" s="25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4" customWidth="1"/>
    <col min="2" max="2" width="19.00390625" style="234" customWidth="1"/>
    <col min="3" max="3" width="18.421875" style="234" customWidth="1"/>
    <col min="4" max="4" width="18.140625" style="234" customWidth="1"/>
    <col min="5" max="5" width="19.28125" style="76" customWidth="1"/>
    <col min="6" max="6" width="20.7109375" style="76" customWidth="1"/>
    <col min="7" max="7" width="15.7109375" style="76" customWidth="1"/>
    <col min="8" max="16384" width="15.7109375" style="54" customWidth="1"/>
  </cols>
  <sheetData>
    <row r="1" spans="1:7" s="290" customFormat="1" ht="30" customHeight="1">
      <c r="A1" s="285" t="s">
        <v>0</v>
      </c>
      <c r="B1" s="286"/>
      <c r="C1" s="286"/>
      <c r="D1" s="286"/>
      <c r="E1" s="287"/>
      <c r="F1" s="288"/>
      <c r="G1" s="289"/>
    </row>
    <row r="2" spans="1:6" ht="15" customHeight="1">
      <c r="A2" s="87"/>
      <c r="B2" s="291"/>
      <c r="C2" s="291"/>
      <c r="D2" s="291"/>
      <c r="E2" s="291"/>
      <c r="F2" s="292"/>
    </row>
    <row r="3" spans="1:7" s="141" customFormat="1" ht="15" customHeight="1">
      <c r="A3" s="293" t="s">
        <v>201</v>
      </c>
      <c r="B3" s="294"/>
      <c r="C3" s="294"/>
      <c r="D3" s="294"/>
      <c r="E3" s="295"/>
      <c r="F3" s="296"/>
      <c r="G3" s="140"/>
    </row>
    <row r="4" spans="1:7" s="141" customFormat="1" ht="15" customHeight="1">
      <c r="A4" s="293" t="s">
        <v>202</v>
      </c>
      <c r="B4" s="294"/>
      <c r="C4" s="294"/>
      <c r="D4" s="294"/>
      <c r="E4" s="295"/>
      <c r="F4" s="296"/>
      <c r="G4" s="140"/>
    </row>
    <row r="5" spans="1:7" s="141" customFormat="1" ht="15" customHeight="1">
      <c r="A5" s="49" t="s">
        <v>112</v>
      </c>
      <c r="B5" s="294"/>
      <c r="C5" s="294"/>
      <c r="D5" s="294"/>
      <c r="E5" s="295"/>
      <c r="F5" s="296"/>
      <c r="G5" s="140"/>
    </row>
    <row r="6" spans="1:6" ht="15" customHeight="1">
      <c r="A6" s="297"/>
      <c r="E6" s="292"/>
      <c r="F6" s="292"/>
    </row>
    <row r="7" spans="1:6" ht="30" customHeight="1">
      <c r="A7" s="182"/>
      <c r="B7" s="206" t="s">
        <v>69</v>
      </c>
      <c r="C7" s="206" t="s">
        <v>70</v>
      </c>
      <c r="D7" s="206" t="s">
        <v>71</v>
      </c>
      <c r="E7" s="206" t="s">
        <v>72</v>
      </c>
      <c r="F7" s="207" t="s">
        <v>73</v>
      </c>
    </row>
    <row r="8" spans="1:6" ht="30" customHeight="1">
      <c r="A8" s="298" t="s">
        <v>203</v>
      </c>
      <c r="B8" s="299"/>
      <c r="C8" s="299"/>
      <c r="D8" s="299"/>
      <c r="F8" s="300"/>
    </row>
    <row r="9" spans="1:37" ht="15" customHeight="1">
      <c r="A9" s="54" t="s">
        <v>204</v>
      </c>
      <c r="B9" s="213">
        <f>'[1]Loss Expenses Paid QTD-15'!K21</f>
        <v>31011</v>
      </c>
      <c r="C9" s="213">
        <f>'[1]Loss Expenses Paid QTD-15'!K15</f>
        <v>136725</v>
      </c>
      <c r="D9" s="213">
        <f>'[1]Loss Expenses Paid QTD-15'!K9</f>
        <v>12700</v>
      </c>
      <c r="E9" s="220">
        <v>0</v>
      </c>
      <c r="F9" s="213">
        <f>SUM(B9:E9)</f>
        <v>180436</v>
      </c>
      <c r="G9" s="16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row>
    <row r="10" spans="1:37" s="71" customFormat="1" ht="15" customHeight="1">
      <c r="A10" s="71" t="s">
        <v>205</v>
      </c>
      <c r="B10" s="302">
        <f>'[1]Loss Expenses Paid QTD-15'!K22</f>
        <v>11319</v>
      </c>
      <c r="C10" s="302">
        <f>'[1]Loss Expenses Paid QTD-15'!K16</f>
        <v>53256</v>
      </c>
      <c r="D10" s="302">
        <f>'[1]Loss Expenses Paid QTD-15'!K10</f>
        <v>6315</v>
      </c>
      <c r="E10" s="220">
        <v>0</v>
      </c>
      <c r="F10" s="229">
        <f>SUM(B10:E10)</f>
        <v>70890</v>
      </c>
      <c r="G10" s="161"/>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row>
    <row r="11" spans="1:37" s="71" customFormat="1" ht="15" customHeight="1">
      <c r="A11" s="71" t="s">
        <v>206</v>
      </c>
      <c r="B11" s="220">
        <f>'[1]Loss Expenses Paid QTD-15'!K23</f>
        <v>0</v>
      </c>
      <c r="C11" s="220">
        <f>'[1]Loss Expenses Paid QTD-15'!K17</f>
        <v>0</v>
      </c>
      <c r="D11" s="220">
        <f>'[1]Loss Expenses Paid QTD-15'!K11</f>
        <v>0</v>
      </c>
      <c r="E11" s="220">
        <v>0</v>
      </c>
      <c r="F11" s="220">
        <f>SUM(B11:E11)</f>
        <v>0</v>
      </c>
      <c r="G11" s="161"/>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row>
    <row r="12" spans="1:37" s="71" customFormat="1" ht="15" customHeight="1" thickBot="1">
      <c r="A12" s="304" t="s">
        <v>167</v>
      </c>
      <c r="B12" s="224">
        <f>SUM(B9:B11)</f>
        <v>42330</v>
      </c>
      <c r="C12" s="224">
        <f>SUM(C9:C11)</f>
        <v>189981</v>
      </c>
      <c r="D12" s="224">
        <f>SUM(D9:D11)</f>
        <v>19015</v>
      </c>
      <c r="E12" s="305">
        <f>SUM(E9:E11)</f>
        <v>0</v>
      </c>
      <c r="F12" s="225">
        <f>SUM(F9:F11)</f>
        <v>251326</v>
      </c>
      <c r="G12" s="169"/>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row>
    <row r="13" spans="2:37" s="71" customFormat="1" ht="15" customHeight="1" thickTop="1">
      <c r="B13" s="222"/>
      <c r="C13" s="222"/>
      <c r="D13" s="222"/>
      <c r="E13" s="161"/>
      <c r="F13" s="76"/>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row>
    <row r="14" spans="1:37" s="71" customFormat="1" ht="30" customHeight="1">
      <c r="A14" s="306" t="s">
        <v>207</v>
      </c>
      <c r="B14" s="222"/>
      <c r="C14" s="222"/>
      <c r="D14" s="222"/>
      <c r="E14" s="161"/>
      <c r="F14" s="169"/>
      <c r="G14" s="161"/>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row>
    <row r="15" spans="1:37" s="71" customFormat="1" ht="15" customHeight="1">
      <c r="A15" s="54" t="s">
        <v>204</v>
      </c>
      <c r="B15" s="229">
        <f>'[1]Unpaid Loss Expense Reserves-14'!B22</f>
        <v>34922</v>
      </c>
      <c r="C15" s="229">
        <f>'[1]Unpaid Loss Expense Reserves-14'!C22</f>
        <v>141232</v>
      </c>
      <c r="D15" s="229">
        <f>'[1]Unpaid Loss Expense Reserves-14'!D22</f>
        <v>23201</v>
      </c>
      <c r="E15" s="220">
        <v>0</v>
      </c>
      <c r="F15" s="229">
        <f>SUM(B15:E15)</f>
        <v>199355</v>
      </c>
      <c r="G15" s="161"/>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row>
    <row r="16" spans="1:37" s="71" customFormat="1" ht="15" customHeight="1">
      <c r="A16" s="71" t="s">
        <v>205</v>
      </c>
      <c r="B16" s="229">
        <f>'[1]Unpaid Loss Expense Reserves-14'!B23</f>
        <v>43825</v>
      </c>
      <c r="C16" s="229">
        <f>'[1]Unpaid Loss Expense Reserves-14'!C23</f>
        <v>13375</v>
      </c>
      <c r="D16" s="229">
        <f>'[1]Unpaid Loss Expense Reserves-14'!D23</f>
        <v>20050</v>
      </c>
      <c r="E16" s="220">
        <v>0</v>
      </c>
      <c r="F16" s="229">
        <f>SUM(B16:E16)</f>
        <v>77250</v>
      </c>
      <c r="G16" s="161"/>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row>
    <row r="17" spans="1:37" s="71" customFormat="1" ht="15" customHeight="1">
      <c r="A17" s="71" t="s">
        <v>206</v>
      </c>
      <c r="B17" s="220">
        <f>'[1]Unpaid Loss Expense Reserves-14'!B24</f>
        <v>0</v>
      </c>
      <c r="C17" s="220">
        <f>'[1]Unpaid Loss Expense Reserves-14'!C24</f>
        <v>0</v>
      </c>
      <c r="D17" s="220">
        <f>'[1]Unpaid Loss Expense Reserves-14'!D24</f>
        <v>0</v>
      </c>
      <c r="E17" s="220">
        <v>0</v>
      </c>
      <c r="F17" s="220">
        <f>SUM(B17:E17)</f>
        <v>0</v>
      </c>
      <c r="G17" s="161"/>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row>
    <row r="18" spans="1:37" s="71" customFormat="1" ht="15" customHeight="1" thickBot="1">
      <c r="A18" s="304" t="s">
        <v>167</v>
      </c>
      <c r="B18" s="224">
        <f>SUM(B15:B17)</f>
        <v>78747</v>
      </c>
      <c r="C18" s="224">
        <f>SUM(C15:C17)</f>
        <v>154607</v>
      </c>
      <c r="D18" s="224">
        <f>SUM(D15:D17)</f>
        <v>43251</v>
      </c>
      <c r="E18" s="305">
        <f>SUM(E15:E17)</f>
        <v>0</v>
      </c>
      <c r="F18" s="225">
        <f>SUM(F15:F17)</f>
        <v>276605</v>
      </c>
      <c r="G18" s="169"/>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row>
    <row r="19" spans="2:37" s="71" customFormat="1" ht="15" customHeight="1" thickTop="1">
      <c r="B19" s="222"/>
      <c r="C19" s="222"/>
      <c r="D19" s="222"/>
      <c r="E19" s="161"/>
      <c r="F19" s="76"/>
      <c r="G19" s="307"/>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row>
    <row r="20" spans="1:37" s="71" customFormat="1" ht="30" customHeight="1">
      <c r="A20" s="306" t="s">
        <v>208</v>
      </c>
      <c r="B20" s="308"/>
      <c r="C20" s="308"/>
      <c r="D20" s="308"/>
      <c r="E20" s="309"/>
      <c r="F20" s="169"/>
      <c r="G20" s="161"/>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row>
    <row r="21" spans="1:37" s="71" customFormat="1" ht="15" customHeight="1">
      <c r="A21" s="54" t="s">
        <v>204</v>
      </c>
      <c r="B21" s="229">
        <v>11492</v>
      </c>
      <c r="C21" s="229">
        <v>204047</v>
      </c>
      <c r="D21" s="229">
        <v>14951</v>
      </c>
      <c r="E21" s="229">
        <v>16412</v>
      </c>
      <c r="F21" s="229">
        <f>SUM(B21:E21)</f>
        <v>246902</v>
      </c>
      <c r="G21" s="161"/>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row>
    <row r="22" spans="1:37" s="71" customFormat="1" ht="15" customHeight="1">
      <c r="A22" s="71" t="s">
        <v>209</v>
      </c>
      <c r="B22" s="229">
        <v>11147</v>
      </c>
      <c r="C22" s="229">
        <v>17024</v>
      </c>
      <c r="D22" s="229">
        <v>28098</v>
      </c>
      <c r="E22" s="220">
        <v>0</v>
      </c>
      <c r="F22" s="229">
        <f>SUM(B22:E22)</f>
        <v>56269</v>
      </c>
      <c r="G22" s="161"/>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row>
    <row r="23" spans="1:37" s="71" customFormat="1" ht="15" customHeight="1">
      <c r="A23" s="71" t="s">
        <v>206</v>
      </c>
      <c r="B23" s="220">
        <v>0</v>
      </c>
      <c r="C23" s="220">
        <v>0</v>
      </c>
      <c r="D23" s="220">
        <v>0</v>
      </c>
      <c r="E23" s="220">
        <v>0</v>
      </c>
      <c r="F23" s="220">
        <f>SUM(B23:E23)</f>
        <v>0</v>
      </c>
      <c r="G23" s="161"/>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row>
    <row r="24" spans="1:37" s="71" customFormat="1" ht="15" customHeight="1" thickBot="1">
      <c r="A24" s="304" t="s">
        <v>167</v>
      </c>
      <c r="B24" s="224">
        <f>SUM(B21:B23)</f>
        <v>22639</v>
      </c>
      <c r="C24" s="224">
        <f>SUM(C21:C23)</f>
        <v>221071</v>
      </c>
      <c r="D24" s="224">
        <f>SUM(D21:D23)</f>
        <v>43049</v>
      </c>
      <c r="E24" s="224">
        <f>SUM(E21:E23)</f>
        <v>16412</v>
      </c>
      <c r="F24" s="225">
        <f>SUM(F21:F23)</f>
        <v>303171</v>
      </c>
      <c r="G24" s="169"/>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row>
    <row r="25" spans="2:37" s="310" customFormat="1" ht="15" customHeight="1" thickTop="1">
      <c r="B25" s="308"/>
      <c r="C25" s="308"/>
      <c r="D25" s="308"/>
      <c r="E25" s="308"/>
      <c r="F25" s="308"/>
      <c r="G25" s="311"/>
      <c r="H25" s="303"/>
      <c r="I25" s="303"/>
      <c r="J25" s="303"/>
      <c r="K25" s="303"/>
      <c r="L25" s="303"/>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row>
    <row r="26" spans="1:37" s="71" customFormat="1" ht="30" customHeight="1">
      <c r="A26" s="306" t="s">
        <v>210</v>
      </c>
      <c r="B26" s="222"/>
      <c r="C26" s="222"/>
      <c r="D26" s="222"/>
      <c r="E26" s="222"/>
      <c r="F26" s="222"/>
      <c r="G26" s="161"/>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row>
    <row r="27" spans="1:37" s="71" customFormat="1" ht="15" customHeight="1">
      <c r="A27" s="71" t="s">
        <v>204</v>
      </c>
      <c r="B27" s="229">
        <f aca="true" t="shared" si="0" ref="B27:E29">B9+B15-B21</f>
        <v>54441</v>
      </c>
      <c r="C27" s="215">
        <f t="shared" si="0"/>
        <v>73910</v>
      </c>
      <c r="D27" s="215">
        <f t="shared" si="0"/>
        <v>20950</v>
      </c>
      <c r="E27" s="215">
        <f t="shared" si="0"/>
        <v>-16412</v>
      </c>
      <c r="F27" s="229">
        <f>SUM(B27:E27)</f>
        <v>132889</v>
      </c>
      <c r="G27" s="161"/>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row>
    <row r="28" spans="1:37" s="71" customFormat="1" ht="15" customHeight="1">
      <c r="A28" s="71" t="s">
        <v>205</v>
      </c>
      <c r="B28" s="229">
        <f t="shared" si="0"/>
        <v>43997</v>
      </c>
      <c r="C28" s="215">
        <f t="shared" si="0"/>
        <v>49607</v>
      </c>
      <c r="D28" s="215">
        <f t="shared" si="0"/>
        <v>-1733</v>
      </c>
      <c r="E28" s="220">
        <f t="shared" si="0"/>
        <v>0</v>
      </c>
      <c r="F28" s="215">
        <f>SUM(B28:E28)</f>
        <v>91871</v>
      </c>
      <c r="G28" s="161"/>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row>
    <row r="29" spans="1:37" s="71" customFormat="1" ht="15" customHeight="1">
      <c r="A29" s="71" t="s">
        <v>206</v>
      </c>
      <c r="B29" s="220">
        <f t="shared" si="0"/>
        <v>0</v>
      </c>
      <c r="C29" s="220">
        <f t="shared" si="0"/>
        <v>0</v>
      </c>
      <c r="D29" s="220">
        <f t="shared" si="0"/>
        <v>0</v>
      </c>
      <c r="E29" s="220">
        <f t="shared" si="0"/>
        <v>0</v>
      </c>
      <c r="F29" s="220">
        <f>SUM(B29:E29)</f>
        <v>0</v>
      </c>
      <c r="G29" s="161"/>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row>
    <row r="30" spans="1:37" ht="15" customHeight="1" thickBot="1">
      <c r="A30" s="46" t="s">
        <v>167</v>
      </c>
      <c r="B30" s="276">
        <f>SUM(B27:B29)</f>
        <v>98438</v>
      </c>
      <c r="C30" s="276">
        <f>SUM(C27:C29)</f>
        <v>123517</v>
      </c>
      <c r="D30" s="276">
        <f>SUM(D27:D29)</f>
        <v>19217</v>
      </c>
      <c r="E30" s="276">
        <f>SUM(E27:E29)</f>
        <v>-16412</v>
      </c>
      <c r="F30" s="276">
        <f>SUM(F27:F29)</f>
        <v>224760</v>
      </c>
      <c r="G30" s="16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8" ht="15" customHeight="1" thickTop="1">
      <c r="B31" s="221"/>
      <c r="C31" s="221"/>
      <c r="D31" s="221"/>
      <c r="F31" s="16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row>
    <row r="32" spans="2:38" s="76" customFormat="1" ht="15" customHeight="1">
      <c r="B32" s="221"/>
      <c r="C32" s="221"/>
      <c r="D32" s="22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pans="2:38" ht="15" customHeight="1">
      <c r="B33" s="221"/>
      <c r="C33" s="221"/>
      <c r="D33" s="221"/>
      <c r="F33" s="161"/>
      <c r="G33" s="16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row>
    <row r="34" spans="2:38" ht="15" customHeight="1">
      <c r="B34" s="221"/>
      <c r="C34" s="221"/>
      <c r="D34" s="221"/>
      <c r="F34" s="161"/>
      <c r="G34" s="16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row>
    <row r="35" spans="2:38" ht="15" customHeight="1">
      <c r="B35" s="221"/>
      <c r="C35" s="221"/>
      <c r="D35" s="221"/>
      <c r="F35" s="161"/>
      <c r="G35" s="16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row>
    <row r="36" spans="2:38" ht="15" customHeight="1">
      <c r="B36" s="221"/>
      <c r="C36" s="221"/>
      <c r="D36" s="221"/>
      <c r="F36" s="161"/>
      <c r="G36" s="16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row>
    <row r="37" spans="2:38" ht="15" customHeight="1">
      <c r="B37" s="221"/>
      <c r="C37" s="221"/>
      <c r="D37" s="221"/>
      <c r="F37" s="161"/>
      <c r="G37" s="16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row>
    <row r="38" spans="6:38" ht="15" customHeight="1">
      <c r="F38" s="161"/>
      <c r="G38" s="16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row>
    <row r="39" spans="6:38" ht="15" customHeight="1">
      <c r="F39" s="161"/>
      <c r="G39" s="16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row>
    <row r="40" spans="6:38" ht="15" customHeight="1">
      <c r="F40" s="161"/>
      <c r="G40" s="16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row>
    <row r="41" spans="6:38" ht="15" customHeight="1">
      <c r="F41" s="161"/>
      <c r="G41" s="16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row>
    <row r="42" spans="6:38" ht="15" customHeight="1">
      <c r="F42" s="161"/>
      <c r="G42" s="16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row>
    <row r="43" spans="6:38" ht="15" customHeight="1">
      <c r="F43" s="161"/>
      <c r="G43" s="16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row>
    <row r="44" spans="6:38" ht="15" customHeight="1">
      <c r="F44" s="161"/>
      <c r="G44" s="16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row>
    <row r="45" spans="6:38" ht="15" customHeight="1">
      <c r="F45" s="161"/>
      <c r="G45" s="16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row>
    <row r="46" spans="6:38" ht="15" customHeight="1">
      <c r="F46" s="161"/>
      <c r="G46" s="16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row>
    <row r="47" spans="6:38" ht="15" customHeight="1">
      <c r="F47" s="161"/>
      <c r="G47" s="16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row>
    <row r="48" spans="6:38" ht="15" customHeight="1">
      <c r="F48" s="161"/>
      <c r="G48" s="16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row>
    <row r="49" spans="6:38" s="54" customFormat="1" ht="15" customHeight="1">
      <c r="F49" s="161"/>
      <c r="G49" s="16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row>
    <row r="50" spans="6:38" s="54" customFormat="1" ht="15" customHeight="1">
      <c r="F50" s="161"/>
      <c r="G50" s="16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row>
    <row r="51" spans="6:38" s="54" customFormat="1" ht="15" customHeight="1">
      <c r="F51" s="161"/>
      <c r="G51" s="16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row>
    <row r="52" spans="6:38" s="54" customFormat="1" ht="15" customHeight="1">
      <c r="F52" s="161"/>
      <c r="G52" s="16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row>
    <row r="53" spans="6:38" s="54" customFormat="1" ht="15" customHeight="1">
      <c r="F53" s="161"/>
      <c r="G53" s="16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row>
    <row r="54" spans="6:38" s="54" customFormat="1" ht="15" customHeight="1">
      <c r="F54" s="161"/>
      <c r="G54" s="16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row>
    <row r="55" spans="6:38" s="54" customFormat="1" ht="15" customHeight="1">
      <c r="F55" s="161"/>
      <c r="G55" s="16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row>
    <row r="56" spans="6:38" s="54" customFormat="1" ht="15" customHeight="1">
      <c r="F56" s="161"/>
      <c r="G56" s="16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row>
    <row r="57" spans="6:38" s="54" customFormat="1" ht="15" customHeight="1">
      <c r="F57" s="161"/>
      <c r="G57" s="16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row>
    <row r="58" spans="6:38" s="54" customFormat="1" ht="15" customHeight="1">
      <c r="F58" s="161"/>
      <c r="G58" s="16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row>
    <row r="59" spans="6:38" s="54" customFormat="1" ht="15" customHeight="1">
      <c r="F59" s="161"/>
      <c r="G59" s="16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row>
    <row r="60" spans="6:38" s="54" customFormat="1" ht="15" customHeight="1">
      <c r="F60" s="161"/>
      <c r="G60" s="16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row>
    <row r="61" spans="6:38" s="54" customFormat="1" ht="15" customHeight="1">
      <c r="F61" s="161"/>
      <c r="G61" s="16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row>
    <row r="62" spans="6:38" s="54" customFormat="1" ht="15" customHeight="1">
      <c r="F62" s="161"/>
      <c r="G62" s="16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row>
    <row r="63" spans="6:38" s="54" customFormat="1" ht="15" customHeight="1">
      <c r="F63" s="161"/>
      <c r="G63" s="16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row>
    <row r="64" spans="6:38" s="54" customFormat="1" ht="15" customHeight="1">
      <c r="F64" s="161"/>
      <c r="G64" s="16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row>
    <row r="65" spans="6:38" s="54" customFormat="1" ht="15" customHeight="1">
      <c r="F65" s="161"/>
      <c r="G65" s="16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row>
    <row r="66" spans="6:38" s="54" customFormat="1" ht="15" customHeight="1">
      <c r="F66" s="161"/>
      <c r="G66" s="16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row>
    <row r="67" spans="6:38" s="54" customFormat="1" ht="15" customHeight="1">
      <c r="F67" s="161"/>
      <c r="G67" s="16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row>
    <row r="68" spans="6:38" s="54" customFormat="1" ht="15" customHeight="1">
      <c r="F68" s="161"/>
      <c r="G68" s="16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row>
    <row r="69" spans="6:38" s="54" customFormat="1" ht="15" customHeight="1">
      <c r="F69" s="161"/>
      <c r="G69" s="16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row>
    <row r="70" spans="6:38" s="54" customFormat="1" ht="15" customHeight="1">
      <c r="F70" s="161"/>
      <c r="G70" s="16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row>
    <row r="71" spans="6:38" s="54" customFormat="1" ht="15" customHeight="1">
      <c r="F71" s="161"/>
      <c r="G71" s="16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row>
    <row r="72" spans="6:38" s="54" customFormat="1" ht="15" customHeight="1">
      <c r="F72" s="161"/>
      <c r="G72" s="16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row>
    <row r="73" spans="6:38" s="54" customFormat="1" ht="15" customHeight="1">
      <c r="F73" s="161"/>
      <c r="G73" s="16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row>
    <row r="74" spans="6:38" s="54" customFormat="1" ht="15" customHeight="1">
      <c r="F74" s="161"/>
      <c r="G74" s="16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row>
    <row r="75" spans="6:38" s="54" customFormat="1" ht="15" customHeight="1">
      <c r="F75" s="161"/>
      <c r="G75" s="16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row>
    <row r="76" spans="6:38" s="54" customFormat="1" ht="15" customHeight="1">
      <c r="F76" s="161"/>
      <c r="G76" s="16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row>
    <row r="77" spans="6:38" s="54" customFormat="1" ht="15" customHeight="1">
      <c r="F77" s="161"/>
      <c r="G77" s="16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row>
    <row r="78" spans="6:38" s="54" customFormat="1" ht="15" customHeight="1">
      <c r="F78" s="161"/>
      <c r="G78" s="16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row>
    <row r="79" spans="6:38" s="54" customFormat="1" ht="15" customHeight="1">
      <c r="F79" s="161"/>
      <c r="G79" s="16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4" customWidth="1"/>
    <col min="2" max="2" width="19.00390625" style="234" customWidth="1"/>
    <col min="3" max="3" width="18.421875" style="234" customWidth="1"/>
    <col min="4" max="4" width="18.140625" style="234" customWidth="1"/>
    <col min="5" max="5" width="19.421875" style="76" customWidth="1"/>
    <col min="6" max="6" width="20.7109375" style="76" customWidth="1"/>
    <col min="7" max="7" width="15.7109375" style="76" customWidth="1"/>
    <col min="8" max="16384" width="15.7109375" style="54" customWidth="1"/>
  </cols>
  <sheetData>
    <row r="1" spans="1:7" s="290" customFormat="1" ht="30" customHeight="1">
      <c r="A1" s="285" t="s">
        <v>0</v>
      </c>
      <c r="B1" s="286"/>
      <c r="C1" s="286"/>
      <c r="D1" s="286"/>
      <c r="E1" s="287"/>
      <c r="F1" s="288"/>
      <c r="G1" s="289"/>
    </row>
    <row r="2" spans="1:6" ht="15" customHeight="1">
      <c r="A2" s="87"/>
      <c r="B2" s="291"/>
      <c r="C2" s="291"/>
      <c r="D2" s="291"/>
      <c r="E2" s="291"/>
      <c r="F2" s="292"/>
    </row>
    <row r="3" spans="1:7" s="141" customFormat="1" ht="15" customHeight="1">
      <c r="A3" s="293" t="s">
        <v>201</v>
      </c>
      <c r="B3" s="294"/>
      <c r="C3" s="294"/>
      <c r="D3" s="294"/>
      <c r="E3" s="295"/>
      <c r="F3" s="296"/>
      <c r="G3" s="140"/>
    </row>
    <row r="4" spans="1:7" s="141" customFormat="1" ht="15" customHeight="1">
      <c r="A4" s="293" t="s">
        <v>202</v>
      </c>
      <c r="B4" s="294"/>
      <c r="C4" s="294"/>
      <c r="D4" s="294"/>
      <c r="E4" s="295"/>
      <c r="F4" s="296"/>
      <c r="G4" s="140"/>
    </row>
    <row r="5" spans="1:7" s="141" customFormat="1" ht="15" customHeight="1">
      <c r="A5" s="49" t="s">
        <v>158</v>
      </c>
      <c r="B5" s="294"/>
      <c r="C5" s="294"/>
      <c r="D5" s="294"/>
      <c r="E5" s="295"/>
      <c r="F5" s="296"/>
      <c r="G5" s="140"/>
    </row>
    <row r="6" spans="1:6" ht="15" customHeight="1">
      <c r="A6" s="297"/>
      <c r="E6" s="292"/>
      <c r="F6" s="292"/>
    </row>
    <row r="7" spans="1:6" ht="30" customHeight="1">
      <c r="A7" s="182"/>
      <c r="B7" s="206" t="s">
        <v>69</v>
      </c>
      <c r="C7" s="206" t="s">
        <v>70</v>
      </c>
      <c r="D7" s="206" t="s">
        <v>71</v>
      </c>
      <c r="E7" s="206" t="s">
        <v>72</v>
      </c>
      <c r="F7" s="207" t="s">
        <v>73</v>
      </c>
    </row>
    <row r="8" spans="1:6" ht="30" customHeight="1">
      <c r="A8" s="298" t="s">
        <v>203</v>
      </c>
      <c r="B8" s="299"/>
      <c r="C8" s="299"/>
      <c r="D8" s="299"/>
      <c r="F8" s="300"/>
    </row>
    <row r="9" spans="1:37" ht="15" customHeight="1">
      <c r="A9" s="54" t="s">
        <v>204</v>
      </c>
      <c r="B9" s="213">
        <f>'[1]Loss Expenses Paid YTD-16'!K21</f>
        <v>31451</v>
      </c>
      <c r="C9" s="213">
        <f>'[1]Loss Expenses Paid YTD-16'!K15</f>
        <v>228941</v>
      </c>
      <c r="D9" s="213">
        <f>'[1]Loss Expenses Paid YTD-16'!K9</f>
        <v>38468</v>
      </c>
      <c r="E9" s="185">
        <v>0</v>
      </c>
      <c r="F9" s="213">
        <f>SUM(B9:E9)</f>
        <v>298860</v>
      </c>
      <c r="G9" s="16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row>
    <row r="10" spans="1:37" s="71" customFormat="1" ht="15" customHeight="1">
      <c r="A10" s="71" t="s">
        <v>205</v>
      </c>
      <c r="B10" s="302">
        <f>'[1]Loss Expenses Paid YTD-16'!K22</f>
        <v>13052</v>
      </c>
      <c r="C10" s="302">
        <f>'[1]Loss Expenses Paid YTD-16'!K16</f>
        <v>91603</v>
      </c>
      <c r="D10" s="302">
        <f>'[1]Loss Expenses Paid YTD-16'!K10</f>
        <v>22985</v>
      </c>
      <c r="E10" s="185">
        <v>0</v>
      </c>
      <c r="F10" s="229">
        <f>SUM(B10:E10)</f>
        <v>127640</v>
      </c>
      <c r="G10" s="161"/>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row>
    <row r="11" spans="1:37" s="71" customFormat="1" ht="15" customHeight="1">
      <c r="A11" s="71" t="s">
        <v>206</v>
      </c>
      <c r="B11" s="220">
        <f>'[1]Loss Expenses Paid YTD-16'!K23</f>
        <v>0</v>
      </c>
      <c r="C11" s="220">
        <f>'[1]Loss Expenses Paid YTD-16'!K17</f>
        <v>0</v>
      </c>
      <c r="D11" s="220">
        <f>'[1]Loss Expenses Paid YTD-16'!K11</f>
        <v>0</v>
      </c>
      <c r="E11" s="220">
        <v>0</v>
      </c>
      <c r="F11" s="220">
        <f>SUM(B11:E11)</f>
        <v>0</v>
      </c>
      <c r="G11" s="161"/>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row>
    <row r="12" spans="1:37" s="71" customFormat="1" ht="15" customHeight="1" thickBot="1">
      <c r="A12" s="304" t="s">
        <v>167</v>
      </c>
      <c r="B12" s="224">
        <f>SUM(B9:B11)</f>
        <v>44503</v>
      </c>
      <c r="C12" s="224">
        <f>SUM(C9:C11)</f>
        <v>320544</v>
      </c>
      <c r="D12" s="224">
        <f>SUM(D9:D11)</f>
        <v>61453</v>
      </c>
      <c r="E12" s="313">
        <f>SUM(E9:E11)</f>
        <v>0</v>
      </c>
      <c r="F12" s="225">
        <f>SUM(F9:F11)</f>
        <v>426500</v>
      </c>
      <c r="G12" s="169"/>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row>
    <row r="13" spans="2:37" s="71" customFormat="1" ht="15" customHeight="1" thickTop="1">
      <c r="B13" s="222"/>
      <c r="C13" s="222"/>
      <c r="D13" s="222"/>
      <c r="E13" s="161"/>
      <c r="F13" s="76"/>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row>
    <row r="14" spans="1:37" s="71" customFormat="1" ht="30" customHeight="1">
      <c r="A14" s="306" t="s">
        <v>207</v>
      </c>
      <c r="B14" s="222"/>
      <c r="C14" s="222"/>
      <c r="D14" s="222"/>
      <c r="E14" s="161"/>
      <c r="F14" s="169"/>
      <c r="G14" s="161"/>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row>
    <row r="15" spans="1:37" s="71" customFormat="1" ht="15" customHeight="1">
      <c r="A15" s="54" t="s">
        <v>204</v>
      </c>
      <c r="B15" s="229">
        <f>'[1]Unpaid Loss Expense Reserves-14'!B22</f>
        <v>34922</v>
      </c>
      <c r="C15" s="229">
        <f>'[1]Unpaid Loss Expense Reserves-14'!C22</f>
        <v>141232</v>
      </c>
      <c r="D15" s="229">
        <f>'[1]Unpaid Loss Expense Reserves-14'!D22</f>
        <v>23201</v>
      </c>
      <c r="E15" s="220">
        <v>0</v>
      </c>
      <c r="F15" s="229">
        <f>SUM(B15:E15)</f>
        <v>199355</v>
      </c>
      <c r="G15" s="161"/>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row>
    <row r="16" spans="1:37" s="71" customFormat="1" ht="15" customHeight="1">
      <c r="A16" s="71" t="s">
        <v>205</v>
      </c>
      <c r="B16" s="229">
        <f>'[1]Unpaid Loss Expense Reserves-14'!B23</f>
        <v>43825</v>
      </c>
      <c r="C16" s="229">
        <f>'[1]Unpaid Loss Expense Reserves-14'!C23</f>
        <v>13375</v>
      </c>
      <c r="D16" s="229">
        <f>'[1]Unpaid Loss Expense Reserves-14'!D23</f>
        <v>20050</v>
      </c>
      <c r="E16" s="220">
        <v>0</v>
      </c>
      <c r="F16" s="229">
        <f>SUM(B16:E16)</f>
        <v>77250</v>
      </c>
      <c r="G16" s="161"/>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row>
    <row r="17" spans="1:37" s="71" customFormat="1" ht="15" customHeight="1">
      <c r="A17" s="71" t="s">
        <v>206</v>
      </c>
      <c r="B17" s="220">
        <f>'[1]Unpaid Loss Expense Reserves-14'!B24</f>
        <v>0</v>
      </c>
      <c r="C17" s="220">
        <f>'[1]Unpaid Loss Expense Reserves-14'!C24</f>
        <v>0</v>
      </c>
      <c r="D17" s="220">
        <f>'[1]Unpaid Loss Expense Reserves-14'!D24</f>
        <v>0</v>
      </c>
      <c r="E17" s="220">
        <v>0</v>
      </c>
      <c r="F17" s="220">
        <f>SUM(B17:E17)</f>
        <v>0</v>
      </c>
      <c r="G17" s="161"/>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row>
    <row r="18" spans="1:37" s="71" customFormat="1" ht="15" customHeight="1" thickBot="1">
      <c r="A18" s="304" t="s">
        <v>167</v>
      </c>
      <c r="B18" s="224">
        <f>SUM(B15:B17)</f>
        <v>78747</v>
      </c>
      <c r="C18" s="224">
        <f>SUM(C15:C17)</f>
        <v>154607</v>
      </c>
      <c r="D18" s="224">
        <f>SUM(D15:D17)</f>
        <v>43251</v>
      </c>
      <c r="E18" s="305">
        <f>SUM(E15:E17)</f>
        <v>0</v>
      </c>
      <c r="F18" s="225">
        <f>SUM(F15:F17)</f>
        <v>276605</v>
      </c>
      <c r="G18" s="169"/>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row>
    <row r="19" spans="2:37" s="71" customFormat="1" ht="15" customHeight="1" thickTop="1">
      <c r="B19" s="222"/>
      <c r="C19" s="222"/>
      <c r="D19" s="222"/>
      <c r="E19" s="161"/>
      <c r="F19" s="76"/>
      <c r="G19" s="307"/>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row>
    <row r="20" spans="1:37" s="71" customFormat="1" ht="30" customHeight="1">
      <c r="A20" s="306" t="s">
        <v>211</v>
      </c>
      <c r="B20" s="308"/>
      <c r="C20" s="308"/>
      <c r="D20" s="308"/>
      <c r="E20" s="309"/>
      <c r="F20" s="169"/>
      <c r="G20" s="161"/>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row>
    <row r="21" spans="1:37" s="71" customFormat="1" ht="15" customHeight="1">
      <c r="A21" s="54" t="s">
        <v>204</v>
      </c>
      <c r="B21" s="185">
        <v>0</v>
      </c>
      <c r="C21" s="229">
        <v>216297</v>
      </c>
      <c r="D21" s="229">
        <v>42535</v>
      </c>
      <c r="E21" s="185">
        <v>0</v>
      </c>
      <c r="F21" s="229">
        <f>SUM(B21:E21)</f>
        <v>258832</v>
      </c>
      <c r="G21" s="161"/>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row>
    <row r="22" spans="1:37" s="71" customFormat="1" ht="15" customHeight="1">
      <c r="A22" s="71" t="s">
        <v>209</v>
      </c>
      <c r="B22" s="185">
        <v>0</v>
      </c>
      <c r="C22" s="229">
        <v>13984</v>
      </c>
      <c r="D22" s="229">
        <v>50465</v>
      </c>
      <c r="E22" s="185">
        <v>0</v>
      </c>
      <c r="F22" s="229">
        <f>SUM(B22:E22)</f>
        <v>64449</v>
      </c>
      <c r="G22" s="161"/>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row>
    <row r="23" spans="1:37" s="71" customFormat="1" ht="15" customHeight="1">
      <c r="A23" s="71" t="s">
        <v>206</v>
      </c>
      <c r="B23" s="185">
        <v>0</v>
      </c>
      <c r="C23" s="185">
        <v>0</v>
      </c>
      <c r="D23" s="185">
        <v>0</v>
      </c>
      <c r="E23" s="185">
        <v>0</v>
      </c>
      <c r="F23" s="220">
        <f>SUM(B23:E23)</f>
        <v>0</v>
      </c>
      <c r="G23" s="161"/>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row>
    <row r="24" spans="1:37" s="71" customFormat="1" ht="15" customHeight="1" thickBot="1">
      <c r="A24" s="304" t="s">
        <v>167</v>
      </c>
      <c r="B24" s="313">
        <f>SUM(B21:B23)</f>
        <v>0</v>
      </c>
      <c r="C24" s="224">
        <f>SUM(C21:C23)</f>
        <v>230281</v>
      </c>
      <c r="D24" s="224">
        <f>SUM(D21:D23)</f>
        <v>93000</v>
      </c>
      <c r="E24" s="313">
        <f>SUM(E21:E23)</f>
        <v>0</v>
      </c>
      <c r="F24" s="225">
        <f>SUM(F21:F23)</f>
        <v>323281</v>
      </c>
      <c r="G24" s="169"/>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row>
    <row r="25" spans="2:37" s="310" customFormat="1" ht="15" customHeight="1" thickTop="1">
      <c r="B25" s="308"/>
      <c r="C25" s="308"/>
      <c r="D25" s="308"/>
      <c r="E25" s="308"/>
      <c r="F25" s="308"/>
      <c r="G25" s="311"/>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row>
    <row r="26" spans="1:37" s="71" customFormat="1" ht="30" customHeight="1">
      <c r="A26" s="306" t="s">
        <v>210</v>
      </c>
      <c r="B26" s="222"/>
      <c r="C26" s="222"/>
      <c r="D26" s="222"/>
      <c r="E26" s="222"/>
      <c r="F26" s="222"/>
      <c r="G26" s="161"/>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row>
    <row r="27" spans="1:37" s="71" customFormat="1" ht="15" customHeight="1">
      <c r="A27" s="71" t="s">
        <v>204</v>
      </c>
      <c r="B27" s="229">
        <f aca="true" t="shared" si="0" ref="B27:E29">B9+B15-B21</f>
        <v>66373</v>
      </c>
      <c r="C27" s="229">
        <f t="shared" si="0"/>
        <v>153876</v>
      </c>
      <c r="D27" s="215">
        <f t="shared" si="0"/>
        <v>19134</v>
      </c>
      <c r="E27" s="185">
        <f t="shared" si="0"/>
        <v>0</v>
      </c>
      <c r="F27" s="229">
        <f>SUM(B27:E27)</f>
        <v>239383</v>
      </c>
      <c r="G27" s="161"/>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row>
    <row r="28" spans="1:37" s="71" customFormat="1" ht="15" customHeight="1">
      <c r="A28" s="71" t="s">
        <v>205</v>
      </c>
      <c r="B28" s="229">
        <f t="shared" si="0"/>
        <v>56877</v>
      </c>
      <c r="C28" s="229">
        <f t="shared" si="0"/>
        <v>90994</v>
      </c>
      <c r="D28" s="215">
        <f t="shared" si="0"/>
        <v>-7430</v>
      </c>
      <c r="E28" s="185">
        <f t="shared" si="0"/>
        <v>0</v>
      </c>
      <c r="F28" s="229">
        <f>SUM(B28:E28)</f>
        <v>140441</v>
      </c>
      <c r="G28" s="161"/>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row>
    <row r="29" spans="1:37" s="71" customFormat="1" ht="15" customHeight="1">
      <c r="A29" s="71" t="s">
        <v>206</v>
      </c>
      <c r="B29" s="185">
        <f t="shared" si="0"/>
        <v>0</v>
      </c>
      <c r="C29" s="229">
        <f t="shared" si="0"/>
        <v>0</v>
      </c>
      <c r="D29" s="185">
        <f t="shared" si="0"/>
        <v>0</v>
      </c>
      <c r="E29" s="185">
        <f t="shared" si="0"/>
        <v>0</v>
      </c>
      <c r="F29" s="185">
        <f>SUM(B29:E29)</f>
        <v>0</v>
      </c>
      <c r="G29" s="161"/>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row>
    <row r="30" spans="1:37" ht="15" customHeight="1" thickBot="1">
      <c r="A30" s="46" t="s">
        <v>167</v>
      </c>
      <c r="B30" s="276">
        <f>SUM(B27:B29)</f>
        <v>123250</v>
      </c>
      <c r="C30" s="276">
        <f>SUM(C27:C29)</f>
        <v>244870</v>
      </c>
      <c r="D30" s="276">
        <f>SUM(D27:D29)</f>
        <v>11704</v>
      </c>
      <c r="E30" s="314">
        <f>SUM(E27:E29)</f>
        <v>0</v>
      </c>
      <c r="F30" s="276">
        <f>SUM(F27:F29)</f>
        <v>379824</v>
      </c>
      <c r="G30" s="16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8" ht="15" customHeight="1" thickTop="1">
      <c r="B31" s="221"/>
      <c r="C31" s="221"/>
      <c r="D31" s="221"/>
      <c r="F31" s="16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row>
    <row r="32" spans="2:38" s="76" customFormat="1" ht="15" customHeight="1">
      <c r="B32" s="221"/>
      <c r="C32" s="221"/>
      <c r="D32" s="22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pans="2:38" ht="15" customHeight="1">
      <c r="B33" s="221"/>
      <c r="C33" s="221"/>
      <c r="D33" s="221"/>
      <c r="F33" s="161"/>
      <c r="G33" s="16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row>
    <row r="34" spans="2:38" ht="15" customHeight="1">
      <c r="B34" s="221"/>
      <c r="C34" s="221"/>
      <c r="D34" s="221"/>
      <c r="F34" s="161"/>
      <c r="G34" s="16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row>
    <row r="35" spans="2:38" ht="15" customHeight="1">
      <c r="B35" s="221"/>
      <c r="C35" s="221"/>
      <c r="D35" s="221"/>
      <c r="F35" s="161"/>
      <c r="G35" s="16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row>
    <row r="36" spans="2:38" ht="15" customHeight="1">
      <c r="B36" s="221"/>
      <c r="C36" s="221"/>
      <c r="D36" s="221"/>
      <c r="F36" s="161"/>
      <c r="G36" s="16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row>
    <row r="37" spans="2:38" ht="15" customHeight="1">
      <c r="B37" s="221"/>
      <c r="C37" s="221"/>
      <c r="D37" s="221"/>
      <c r="F37" s="161"/>
      <c r="G37" s="16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row>
    <row r="38" spans="6:38" ht="15" customHeight="1">
      <c r="F38" s="161"/>
      <c r="G38" s="16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row>
    <row r="39" spans="6:38" ht="15" customHeight="1">
      <c r="F39" s="161"/>
      <c r="G39" s="16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row>
    <row r="40" spans="6:38" ht="15" customHeight="1">
      <c r="F40" s="161"/>
      <c r="G40" s="16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row>
    <row r="41" spans="6:38" ht="15" customHeight="1">
      <c r="F41" s="161"/>
      <c r="G41" s="16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row>
    <row r="42" spans="6:38" ht="15" customHeight="1">
      <c r="F42" s="161"/>
      <c r="G42" s="16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row>
    <row r="43" spans="6:38" ht="15" customHeight="1">
      <c r="F43" s="161"/>
      <c r="G43" s="16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row>
    <row r="44" spans="6:38" ht="15" customHeight="1">
      <c r="F44" s="161"/>
      <c r="G44" s="16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row>
    <row r="45" spans="6:38" ht="15" customHeight="1">
      <c r="F45" s="161"/>
      <c r="G45" s="16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row>
    <row r="46" spans="6:38" ht="15" customHeight="1">
      <c r="F46" s="161"/>
      <c r="G46" s="16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row>
    <row r="47" spans="6:38" ht="15" customHeight="1">
      <c r="F47" s="161"/>
      <c r="G47" s="16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row>
    <row r="48" spans="6:38" ht="15" customHeight="1">
      <c r="F48" s="161"/>
      <c r="G48" s="16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row>
    <row r="49" spans="6:38" s="54" customFormat="1" ht="15" customHeight="1">
      <c r="F49" s="161"/>
      <c r="G49" s="16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row>
    <row r="50" spans="6:38" s="54" customFormat="1" ht="15" customHeight="1">
      <c r="F50" s="161"/>
      <c r="G50" s="16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row>
    <row r="51" spans="6:38" s="54" customFormat="1" ht="15" customHeight="1">
      <c r="F51" s="161"/>
      <c r="G51" s="16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row>
    <row r="52" spans="6:38" s="54" customFormat="1" ht="15" customHeight="1">
      <c r="F52" s="161"/>
      <c r="G52" s="16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row>
    <row r="53" spans="6:38" s="54" customFormat="1" ht="15" customHeight="1">
      <c r="F53" s="161"/>
      <c r="G53" s="16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row>
    <row r="54" spans="6:38" s="54" customFormat="1" ht="15" customHeight="1">
      <c r="F54" s="161"/>
      <c r="G54" s="16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row>
    <row r="55" spans="6:38" s="54" customFormat="1" ht="15" customHeight="1">
      <c r="F55" s="161"/>
      <c r="G55" s="16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row>
    <row r="56" spans="6:38" s="54" customFormat="1" ht="15" customHeight="1">
      <c r="F56" s="161"/>
      <c r="G56" s="16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row>
    <row r="57" spans="6:38" s="54" customFormat="1" ht="15" customHeight="1">
      <c r="F57" s="161"/>
      <c r="G57" s="16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row>
    <row r="58" spans="6:38" s="54" customFormat="1" ht="15" customHeight="1">
      <c r="F58" s="161"/>
      <c r="G58" s="16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row>
    <row r="59" spans="6:38" s="54" customFormat="1" ht="15" customHeight="1">
      <c r="F59" s="161"/>
      <c r="G59" s="16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row>
    <row r="60" spans="6:38" s="54" customFormat="1" ht="15" customHeight="1">
      <c r="F60" s="161"/>
      <c r="G60" s="16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row>
    <row r="61" spans="6:38" s="54" customFormat="1" ht="15" customHeight="1">
      <c r="F61" s="161"/>
      <c r="G61" s="16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row>
    <row r="62" spans="6:38" s="54" customFormat="1" ht="15" customHeight="1">
      <c r="F62" s="161"/>
      <c r="G62" s="16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row>
    <row r="63" spans="6:38" s="54" customFormat="1" ht="15" customHeight="1">
      <c r="F63" s="161"/>
      <c r="G63" s="16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row>
    <row r="64" spans="6:38" s="54" customFormat="1" ht="15" customHeight="1">
      <c r="F64" s="161"/>
      <c r="G64" s="16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row>
    <row r="65" spans="6:38" s="54" customFormat="1" ht="15" customHeight="1">
      <c r="F65" s="161"/>
      <c r="G65" s="16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row>
    <row r="66" spans="6:38" s="54" customFormat="1" ht="15" customHeight="1">
      <c r="F66" s="161"/>
      <c r="G66" s="16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row>
    <row r="67" spans="6:38" s="54" customFormat="1" ht="15" customHeight="1">
      <c r="F67" s="161"/>
      <c r="G67" s="16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row>
    <row r="68" spans="6:38" s="54" customFormat="1" ht="15" customHeight="1">
      <c r="F68" s="161"/>
      <c r="G68" s="16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row>
    <row r="69" spans="6:38" s="54" customFormat="1" ht="15" customHeight="1">
      <c r="F69" s="161"/>
      <c r="G69" s="16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row>
    <row r="70" spans="6:38" s="54" customFormat="1" ht="15" customHeight="1">
      <c r="F70" s="161"/>
      <c r="G70" s="16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row>
    <row r="71" spans="6:38" s="54" customFormat="1" ht="15" customHeight="1">
      <c r="F71" s="161"/>
      <c r="G71" s="16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row>
    <row r="72" spans="6:38" s="54" customFormat="1" ht="15" customHeight="1">
      <c r="F72" s="161"/>
      <c r="G72" s="16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row>
    <row r="73" spans="6:38" s="54" customFormat="1" ht="15" customHeight="1">
      <c r="F73" s="161"/>
      <c r="G73" s="16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row>
    <row r="74" spans="6:38" s="54" customFormat="1" ht="15" customHeight="1">
      <c r="F74" s="161"/>
      <c r="G74" s="16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row>
    <row r="75" spans="6:38" s="54" customFormat="1" ht="15" customHeight="1">
      <c r="F75" s="161"/>
      <c r="G75" s="16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row>
    <row r="76" spans="6:38" s="54" customFormat="1" ht="15" customHeight="1">
      <c r="F76" s="161"/>
      <c r="G76" s="16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row>
    <row r="77" spans="6:38" s="54" customFormat="1" ht="15" customHeight="1">
      <c r="F77" s="161"/>
      <c r="G77" s="16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row>
    <row r="78" spans="6:38" s="54" customFormat="1" ht="15" customHeight="1">
      <c r="F78" s="161"/>
      <c r="G78" s="16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row>
    <row r="79" spans="6:38" s="54" customFormat="1" ht="15" customHeight="1">
      <c r="F79" s="161"/>
      <c r="G79" s="16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15.7109375" defaultRowHeight="15" customHeight="1"/>
  <cols>
    <col min="1" max="1" width="64.140625" style="54" bestFit="1" customWidth="1"/>
    <col min="2" max="2" width="17.28125" style="76" bestFit="1" customWidth="1"/>
    <col min="3" max="3" width="14.57421875" style="76" bestFit="1" customWidth="1"/>
    <col min="4" max="4" width="12.28125" style="54" bestFit="1" customWidth="1"/>
    <col min="5" max="5" width="15.00390625" style="54" bestFit="1" customWidth="1"/>
    <col min="6" max="16384" width="15.7109375" style="54" customWidth="1"/>
  </cols>
  <sheetData>
    <row r="1" spans="1:5" s="46" customFormat="1" ht="30" customHeight="1">
      <c r="A1" s="315" t="s">
        <v>0</v>
      </c>
      <c r="B1" s="315"/>
      <c r="C1" s="315"/>
      <c r="D1" s="315"/>
      <c r="E1" s="315"/>
    </row>
    <row r="2" spans="1:3" s="47" customFormat="1" ht="15" customHeight="1">
      <c r="A2" s="316"/>
      <c r="B2" s="316"/>
      <c r="C2" s="316"/>
    </row>
    <row r="3" spans="1:5" s="48" customFormat="1" ht="15" customHeight="1">
      <c r="A3" s="319" t="s">
        <v>39</v>
      </c>
      <c r="B3" s="319"/>
      <c r="C3" s="319"/>
      <c r="D3" s="319"/>
      <c r="E3" s="319"/>
    </row>
    <row r="4" spans="1:5" s="48" customFormat="1" ht="15" customHeight="1">
      <c r="A4" s="320" t="s">
        <v>40</v>
      </c>
      <c r="B4" s="319"/>
      <c r="C4" s="319"/>
      <c r="D4" s="319"/>
      <c r="E4" s="319"/>
    </row>
    <row r="5" spans="1:3" s="48" customFormat="1" ht="15" customHeight="1">
      <c r="A5" s="49"/>
      <c r="B5" s="50"/>
      <c r="C5" s="50"/>
    </row>
    <row r="6" spans="1:5" ht="15" customHeight="1">
      <c r="A6" s="51"/>
      <c r="B6" s="52" t="s">
        <v>41</v>
      </c>
      <c r="C6" s="53"/>
      <c r="D6" s="52" t="s">
        <v>42</v>
      </c>
      <c r="E6" s="53"/>
    </row>
    <row r="7" spans="1:5" ht="15" customHeight="1">
      <c r="A7" s="51"/>
      <c r="B7" s="55"/>
      <c r="C7" s="56"/>
      <c r="D7" s="55"/>
      <c r="E7" s="56"/>
    </row>
    <row r="8" spans="1:5" ht="15" customHeight="1">
      <c r="A8" s="57" t="s">
        <v>43</v>
      </c>
      <c r="B8" s="55"/>
      <c r="C8" s="58"/>
      <c r="D8" s="55"/>
      <c r="E8" s="58"/>
    </row>
    <row r="9" spans="1:5" ht="15" customHeight="1">
      <c r="A9" s="57"/>
      <c r="B9" s="55"/>
      <c r="C9" s="58"/>
      <c r="D9" s="55"/>
      <c r="E9" s="58"/>
    </row>
    <row r="10" spans="1:5" ht="15" customHeight="1">
      <c r="A10" s="51" t="s">
        <v>44</v>
      </c>
      <c r="B10" s="59"/>
      <c r="C10" s="60">
        <f>'Earned Incurred QTD-5'!D16</f>
        <v>2325533</v>
      </c>
      <c r="D10" s="59"/>
      <c r="E10" s="60">
        <f>'Earned Incurred YTD-6'!D16</f>
        <v>4681620</v>
      </c>
    </row>
    <row r="11" spans="1:5" ht="15" customHeight="1">
      <c r="A11" s="57"/>
      <c r="B11" s="59"/>
      <c r="C11" s="61"/>
      <c r="D11" s="59"/>
      <c r="E11" s="61"/>
    </row>
    <row r="12" spans="1:5" ht="15" customHeight="1">
      <c r="A12" s="57" t="s">
        <v>45</v>
      </c>
      <c r="B12" s="59"/>
      <c r="C12" s="61"/>
      <c r="D12" s="59"/>
      <c r="E12" s="61"/>
    </row>
    <row r="13" spans="1:5" ht="15" customHeight="1">
      <c r="A13" s="51" t="s">
        <v>46</v>
      </c>
      <c r="B13" s="62">
        <f>'Earned Incurred QTD-5'!D23</f>
        <v>386657</v>
      </c>
      <c r="C13" s="63"/>
      <c r="D13" s="62">
        <f>'Earned Incurred YTD-6'!D23</f>
        <v>1024571</v>
      </c>
      <c r="E13" s="63"/>
    </row>
    <row r="14" spans="1:5" ht="15" customHeight="1">
      <c r="A14" s="51" t="s">
        <v>47</v>
      </c>
      <c r="B14" s="62">
        <f>'Earned Incurred QTD-5'!D30</f>
        <v>224760</v>
      </c>
      <c r="C14" s="63"/>
      <c r="D14" s="62">
        <f>'Earned Incurred YTD-6'!D30</f>
        <v>379824</v>
      </c>
      <c r="E14" s="63"/>
    </row>
    <row r="15" spans="1:5" ht="15" customHeight="1">
      <c r="A15" s="51" t="s">
        <v>48</v>
      </c>
      <c r="B15" s="62">
        <f>'Earned Incurred QTD-5'!C37</f>
        <v>195553</v>
      </c>
      <c r="C15" s="63"/>
      <c r="D15" s="62">
        <f>'Earned Incurred YTD-6'!C37</f>
        <v>367877</v>
      </c>
      <c r="E15" s="63"/>
    </row>
    <row r="16" spans="1:5" ht="15" customHeight="1">
      <c r="A16" s="51" t="s">
        <v>49</v>
      </c>
      <c r="B16" s="62">
        <f>'Earned Incurred QTD-5'!C39+'Earned Incurred QTD-5'!C38+'Earned Incurred QTD-5'!C43</f>
        <v>1040223</v>
      </c>
      <c r="C16" s="63"/>
      <c r="D16" s="62">
        <f>'Earned Incurred YTD-6'!C38+'Earned Incurred YTD-6'!C39+'Earned Incurred YTD-6'!C43</f>
        <v>1616948</v>
      </c>
      <c r="E16" s="63"/>
    </row>
    <row r="17" spans="1:5" ht="15" customHeight="1">
      <c r="A17" s="51" t="s">
        <v>50</v>
      </c>
      <c r="B17" s="64">
        <f>'Earned Incurred QTD-5'!D36</f>
        <v>11016</v>
      </c>
      <c r="C17" s="63"/>
      <c r="D17" s="64">
        <f>'Earned Incurred YTD-6'!D36</f>
        <v>32114</v>
      </c>
      <c r="E17" s="63"/>
    </row>
    <row r="18" spans="1:5" ht="15" customHeight="1">
      <c r="A18" s="51" t="s">
        <v>51</v>
      </c>
      <c r="B18" s="65"/>
      <c r="C18" s="66">
        <f>SUM(B13:B17)</f>
        <v>1858209</v>
      </c>
      <c r="D18" s="65"/>
      <c r="E18" s="66">
        <f>SUM(D13:D17)</f>
        <v>3421334</v>
      </c>
    </row>
    <row r="19" spans="1:5" ht="15" customHeight="1">
      <c r="A19" s="51"/>
      <c r="B19" s="65"/>
      <c r="C19" s="67"/>
      <c r="D19" s="65"/>
      <c r="E19" s="67"/>
    </row>
    <row r="20" spans="1:5" ht="15" customHeight="1">
      <c r="A20" s="51" t="s">
        <v>52</v>
      </c>
      <c r="B20" s="65"/>
      <c r="C20" s="68">
        <f>C10-C18</f>
        <v>467324</v>
      </c>
      <c r="D20" s="65"/>
      <c r="E20" s="68">
        <f>E10-E18</f>
        <v>1260286</v>
      </c>
    </row>
    <row r="21" spans="1:5" ht="15" customHeight="1">
      <c r="A21" s="57"/>
      <c r="B21" s="65"/>
      <c r="C21" s="69"/>
      <c r="D21" s="65"/>
      <c r="E21" s="69"/>
    </row>
    <row r="22" spans="1:5" ht="15" customHeight="1">
      <c r="A22" s="57" t="s">
        <v>53</v>
      </c>
      <c r="B22" s="65"/>
      <c r="C22" s="69"/>
      <c r="D22" s="65"/>
      <c r="E22" s="69"/>
    </row>
    <row r="23" spans="1:5" ht="15" customHeight="1">
      <c r="A23" s="51" t="s">
        <v>54</v>
      </c>
      <c r="B23" s="62">
        <f>'Earned Incurred QTD-5'!D52</f>
        <v>33639</v>
      </c>
      <c r="C23" s="67"/>
      <c r="D23" s="62">
        <f>'Earned Incurred YTD-6'!D52</f>
        <v>62443</v>
      </c>
      <c r="E23" s="67"/>
    </row>
    <row r="24" spans="1:5" ht="15" customHeight="1">
      <c r="A24" s="51" t="s">
        <v>55</v>
      </c>
      <c r="B24" s="64">
        <f>'Earned Incurred QTD-5'!D53</f>
        <v>1065</v>
      </c>
      <c r="C24" s="67"/>
      <c r="D24" s="70">
        <f>'Earned Incurred YTD-6'!D53</f>
        <v>-294</v>
      </c>
      <c r="E24" s="67"/>
    </row>
    <row r="25" spans="1:5" ht="15" customHeight="1">
      <c r="A25" s="51" t="s">
        <v>56</v>
      </c>
      <c r="B25" s="62"/>
      <c r="C25" s="66">
        <f>SUM(B23:B24)</f>
        <v>34704</v>
      </c>
      <c r="D25" s="62"/>
      <c r="E25" s="66">
        <f>SUM(D23:D24)</f>
        <v>62149</v>
      </c>
    </row>
    <row r="26" spans="1:5" ht="15" customHeight="1">
      <c r="A26" s="51"/>
      <c r="B26" s="65"/>
      <c r="C26" s="69"/>
      <c r="D26" s="65"/>
      <c r="E26" s="69"/>
    </row>
    <row r="27" spans="1:5" ht="15" customHeight="1">
      <c r="A27" s="57" t="s">
        <v>57</v>
      </c>
      <c r="B27" s="65"/>
      <c r="C27" s="69"/>
      <c r="D27" s="65"/>
      <c r="E27" s="69"/>
    </row>
    <row r="28" spans="1:5" ht="15" customHeight="1">
      <c r="A28" s="51" t="s">
        <v>58</v>
      </c>
      <c r="B28" s="64">
        <f>'Earned Incurred QTD-5'!D55</f>
        <v>4273</v>
      </c>
      <c r="C28" s="67"/>
      <c r="D28" s="70">
        <f>'Earned Incurred YTD-6'!D55</f>
        <v>8673</v>
      </c>
      <c r="E28" s="67"/>
    </row>
    <row r="29" spans="1:6" ht="15" customHeight="1">
      <c r="A29" s="51" t="s">
        <v>59</v>
      </c>
      <c r="B29" s="62"/>
      <c r="C29" s="66">
        <f>SUM(B28:B28)</f>
        <v>4273</v>
      </c>
      <c r="D29" s="62"/>
      <c r="E29" s="66">
        <f>SUM(D28:D28)</f>
        <v>8673</v>
      </c>
      <c r="F29" s="71"/>
    </row>
    <row r="30" spans="1:5" ht="15" customHeight="1">
      <c r="A30" s="51"/>
      <c r="B30" s="65"/>
      <c r="C30" s="69"/>
      <c r="D30" s="65"/>
      <c r="E30" s="69"/>
    </row>
    <row r="31" spans="1:5" ht="15.75" thickBot="1">
      <c r="A31" s="51" t="s">
        <v>60</v>
      </c>
      <c r="B31" s="65"/>
      <c r="C31" s="72">
        <f>C20+C25+C29</f>
        <v>506301</v>
      </c>
      <c r="D31" s="65"/>
      <c r="E31" s="72">
        <f>E20+E25+E29</f>
        <v>1331108</v>
      </c>
    </row>
    <row r="32" spans="1:5" ht="15" customHeight="1">
      <c r="A32" s="57"/>
      <c r="B32" s="65"/>
      <c r="C32" s="73"/>
      <c r="D32" s="65"/>
      <c r="E32" s="73"/>
    </row>
    <row r="33" spans="1:5" ht="15" customHeight="1">
      <c r="A33" s="57" t="s">
        <v>36</v>
      </c>
      <c r="B33" s="65"/>
      <c r="C33" s="69"/>
      <c r="D33" s="65"/>
      <c r="E33" s="69"/>
    </row>
    <row r="34" spans="1:6" ht="15" customHeight="1">
      <c r="A34" s="51" t="s">
        <v>61</v>
      </c>
      <c r="B34" s="65"/>
      <c r="C34" s="68">
        <v>2103913</v>
      </c>
      <c r="D34" s="65"/>
      <c r="E34" s="68">
        <v>1209564</v>
      </c>
      <c r="F34" s="71"/>
    </row>
    <row r="35" spans="1:5" ht="15" customHeight="1">
      <c r="A35" s="51" t="s">
        <v>62</v>
      </c>
      <c r="B35" s="74">
        <f>C31</f>
        <v>506301</v>
      </c>
      <c r="C35" s="69"/>
      <c r="D35" s="74">
        <f>E31</f>
        <v>1331108</v>
      </c>
      <c r="E35" s="69"/>
    </row>
    <row r="36" spans="1:5" ht="15" customHeight="1">
      <c r="A36" s="75" t="s">
        <v>63</v>
      </c>
      <c r="B36" s="74">
        <f>-'[1]TB - Rounded'!H198+1</f>
        <v>-36484</v>
      </c>
      <c r="C36" s="67"/>
      <c r="D36" s="74">
        <v>20485</v>
      </c>
      <c r="E36" s="67"/>
    </row>
    <row r="37" spans="1:6" ht="15" customHeight="1">
      <c r="A37" s="75" t="s">
        <v>64</v>
      </c>
      <c r="B37" s="70">
        <f>-'[1]TB - Rounded'!H194</f>
        <v>13427</v>
      </c>
      <c r="C37" s="67"/>
      <c r="D37" s="70">
        <v>26000</v>
      </c>
      <c r="E37" s="67"/>
      <c r="F37" s="71"/>
    </row>
    <row r="38" spans="2:5" ht="15" customHeight="1">
      <c r="B38" s="74"/>
      <c r="C38" s="69"/>
      <c r="D38" s="62"/>
      <c r="E38" s="69"/>
    </row>
    <row r="39" spans="1:5" ht="15" customHeight="1">
      <c r="A39" s="51" t="s">
        <v>65</v>
      </c>
      <c r="C39" s="74">
        <f>SUM(B35:B37)</f>
        <v>483244</v>
      </c>
      <c r="D39" s="77"/>
      <c r="E39" s="67">
        <f>SUM(D35:D37)</f>
        <v>1377593</v>
      </c>
    </row>
    <row r="40" spans="1:6" ht="15" customHeight="1">
      <c r="A40" s="51"/>
      <c r="C40" s="67"/>
      <c r="D40" s="76"/>
      <c r="E40" s="67"/>
      <c r="F40" s="71"/>
    </row>
    <row r="41" spans="1:5" ht="15" customHeight="1">
      <c r="A41" s="78" t="s">
        <v>66</v>
      </c>
      <c r="C41" s="79"/>
      <c r="D41" s="76"/>
      <c r="E41" s="79"/>
    </row>
    <row r="42" spans="1:5" ht="15" customHeight="1" thickBot="1">
      <c r="A42" s="80"/>
      <c r="B42" s="59"/>
      <c r="C42" s="81">
        <f>C34+C39</f>
        <v>2587157</v>
      </c>
      <c r="D42" s="59"/>
      <c r="E42" s="81">
        <f>E34+E39</f>
        <v>2587157</v>
      </c>
    </row>
    <row r="43" spans="1:6" ht="15" customHeight="1" thickTop="1">
      <c r="A43" s="80"/>
      <c r="D43" s="76"/>
      <c r="E43" s="76"/>
      <c r="F43" s="71"/>
    </row>
    <row r="44" spans="4:5" ht="15" customHeight="1">
      <c r="D44" s="76"/>
      <c r="E44" s="76"/>
    </row>
    <row r="45" ht="15" customHeight="1">
      <c r="A45" s="82"/>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27" bestFit="1" customWidth="1"/>
    <col min="2" max="3" width="15.7109375" style="127" customWidth="1"/>
    <col min="4" max="5" width="15.7109375" style="128" customWidth="1"/>
    <col min="6" max="6" width="15.7109375" style="129" customWidth="1"/>
    <col min="7" max="16384" width="15.7109375" style="127" customWidth="1"/>
  </cols>
  <sheetData>
    <row r="1" spans="1:6" s="83" customFormat="1" ht="30" customHeight="1">
      <c r="A1" s="321" t="s">
        <v>0</v>
      </c>
      <c r="B1" s="321"/>
      <c r="C1" s="321"/>
      <c r="D1" s="321"/>
      <c r="E1" s="321"/>
      <c r="F1" s="321"/>
    </row>
    <row r="2" spans="1:6" s="84" customFormat="1" ht="15" customHeight="1">
      <c r="A2" s="322"/>
      <c r="B2" s="322"/>
      <c r="C2" s="322"/>
      <c r="D2" s="322"/>
      <c r="E2" s="322"/>
      <c r="F2" s="322"/>
    </row>
    <row r="3" spans="1:6" s="85" customFormat="1" ht="15" customHeight="1">
      <c r="A3" s="323" t="s">
        <v>67</v>
      </c>
      <c r="B3" s="323"/>
      <c r="C3" s="323"/>
      <c r="D3" s="323"/>
      <c r="E3" s="323"/>
      <c r="F3" s="323"/>
    </row>
    <row r="4" spans="1:6" s="85" customFormat="1" ht="15" customHeight="1">
      <c r="A4" s="323" t="s">
        <v>68</v>
      </c>
      <c r="B4" s="323"/>
      <c r="C4" s="323"/>
      <c r="D4" s="323"/>
      <c r="E4" s="323"/>
      <c r="F4" s="323"/>
    </row>
    <row r="5" spans="1:6" s="91" customFormat="1" ht="15" customHeight="1">
      <c r="A5" s="86"/>
      <c r="B5" s="87"/>
      <c r="C5" s="87"/>
      <c r="D5" s="88"/>
      <c r="E5" s="89"/>
      <c r="F5" s="90"/>
    </row>
    <row r="6" spans="1:6" s="95" customFormat="1" ht="30" customHeight="1">
      <c r="A6" s="92"/>
      <c r="B6" s="93" t="s">
        <v>69</v>
      </c>
      <c r="C6" s="93" t="s">
        <v>70</v>
      </c>
      <c r="D6" s="93" t="s">
        <v>71</v>
      </c>
      <c r="E6" s="93" t="s">
        <v>72</v>
      </c>
      <c r="F6" s="94" t="s">
        <v>73</v>
      </c>
    </row>
    <row r="7" spans="1:6" s="99" customFormat="1" ht="15" customHeight="1">
      <c r="A7" s="96" t="s">
        <v>74</v>
      </c>
      <c r="B7" s="97"/>
      <c r="C7" s="97"/>
      <c r="D7" s="98"/>
      <c r="E7" s="98"/>
      <c r="F7" s="98"/>
    </row>
    <row r="8" spans="1:6" s="103" customFormat="1" ht="15" customHeight="1">
      <c r="A8" s="100" t="s">
        <v>75</v>
      </c>
      <c r="B8" s="101">
        <f>'Premiums QTD-7'!B12</f>
        <v>2321517</v>
      </c>
      <c r="C8" s="101">
        <f>'Premiums QTD-7'!C12</f>
        <v>-29496</v>
      </c>
      <c r="D8" s="101">
        <f>'Premiums QTD-7'!D12</f>
        <v>-602</v>
      </c>
      <c r="E8" s="102">
        <f>'Premiums QTD-7'!E12</f>
        <v>0</v>
      </c>
      <c r="F8" s="101">
        <f>SUM(B8:E8)</f>
        <v>2291419</v>
      </c>
    </row>
    <row r="9" spans="1:8" s="103" customFormat="1" ht="15" customHeight="1">
      <c r="A9" s="104" t="s">
        <v>76</v>
      </c>
      <c r="B9" s="105">
        <f>'Earned Incurred QTD-5'!D55</f>
        <v>4273</v>
      </c>
      <c r="C9" s="102">
        <v>0</v>
      </c>
      <c r="D9" s="102">
        <v>0</v>
      </c>
      <c r="E9" s="102">
        <v>0</v>
      </c>
      <c r="F9" s="105">
        <f>SUM(B9:E9)</f>
        <v>4273</v>
      </c>
      <c r="H9" s="106"/>
    </row>
    <row r="10" spans="1:6" s="103" customFormat="1" ht="15" customHeight="1">
      <c r="A10" s="100" t="s">
        <v>77</v>
      </c>
      <c r="B10" s="105">
        <f>'Earned Incurred QTD-5'!C48</f>
        <v>37602</v>
      </c>
      <c r="C10" s="102">
        <v>0</v>
      </c>
      <c r="D10" s="102">
        <v>0</v>
      </c>
      <c r="E10" s="102">
        <v>0</v>
      </c>
      <c r="F10" s="105">
        <f>SUM(B10:E10)</f>
        <v>37602</v>
      </c>
    </row>
    <row r="11" spans="1:8" s="103" customFormat="1" ht="15" customHeight="1">
      <c r="A11" s="100" t="s">
        <v>78</v>
      </c>
      <c r="B11" s="105">
        <f>'Earned Incurred QTD-5'!D53</f>
        <v>1065</v>
      </c>
      <c r="C11" s="102">
        <v>0</v>
      </c>
      <c r="D11" s="102">
        <v>0</v>
      </c>
      <c r="E11" s="102">
        <v>0</v>
      </c>
      <c r="F11" s="105">
        <f>SUM(B11:E11)</f>
        <v>1065</v>
      </c>
      <c r="H11" s="106"/>
    </row>
    <row r="12" spans="1:6" s="103" customFormat="1" ht="15" customHeight="1" thickBot="1">
      <c r="A12" s="107" t="s">
        <v>79</v>
      </c>
      <c r="B12" s="108">
        <f>SUM(B8:B11)</f>
        <v>2364457</v>
      </c>
      <c r="C12" s="108">
        <f>SUM(C8:C11)</f>
        <v>-29496</v>
      </c>
      <c r="D12" s="108">
        <f>SUM(D8:D11)</f>
        <v>-602</v>
      </c>
      <c r="E12" s="109">
        <f>SUM(E8:E11)</f>
        <v>0</v>
      </c>
      <c r="F12" s="110">
        <f>SUM(F8:F11)</f>
        <v>2334359</v>
      </c>
    </row>
    <row r="13" spans="1:6" s="103" customFormat="1" ht="15" customHeight="1" thickTop="1">
      <c r="A13" s="107"/>
      <c r="B13" s="111"/>
      <c r="C13" s="111"/>
      <c r="D13" s="111"/>
      <c r="E13" s="112"/>
      <c r="F13" s="112"/>
    </row>
    <row r="14" spans="1:6" s="103" customFormat="1" ht="15" customHeight="1">
      <c r="A14" s="96" t="s">
        <v>80</v>
      </c>
      <c r="B14" s="98"/>
      <c r="C14" s="98"/>
      <c r="D14" s="98"/>
      <c r="E14" s="113"/>
      <c r="F14" s="112"/>
    </row>
    <row r="15" spans="1:6" s="103" customFormat="1" ht="15" customHeight="1">
      <c r="A15" s="107" t="s">
        <v>81</v>
      </c>
      <c r="B15" s="105">
        <f>'Losses Incurred QTD-9'!B12</f>
        <v>139075</v>
      </c>
      <c r="C15" s="105">
        <f>'Losses Incurred QTD-9'!C12</f>
        <v>528793</v>
      </c>
      <c r="D15" s="105">
        <f>'Losses Incurred QTD-9'!D12</f>
        <v>28113</v>
      </c>
      <c r="E15" s="102">
        <f>'Losses Incurred QTD-9'!E12</f>
        <v>0</v>
      </c>
      <c r="F15" s="105">
        <f aca="true" t="shared" si="0" ref="F15:F23">SUM(B15:E15)</f>
        <v>695981</v>
      </c>
    </row>
    <row r="16" spans="1:6" s="103" customFormat="1" ht="15" customHeight="1">
      <c r="A16" s="107" t="s">
        <v>82</v>
      </c>
      <c r="B16" s="105">
        <f>'[1]Loss Expenses Paid QTD-15'!C24</f>
        <v>16847</v>
      </c>
      <c r="C16" s="105">
        <f>'[1]Loss Expenses Paid QTD-15'!C18</f>
        <v>65685</v>
      </c>
      <c r="D16" s="105">
        <f>'[1]Loss Expenses Paid QTD-15'!C12</f>
        <v>13833</v>
      </c>
      <c r="E16" s="102">
        <v>0</v>
      </c>
      <c r="F16" s="105">
        <f t="shared" si="0"/>
        <v>96365</v>
      </c>
    </row>
    <row r="17" spans="1:6" s="103" customFormat="1" ht="15" customHeight="1">
      <c r="A17" s="107" t="s">
        <v>83</v>
      </c>
      <c r="B17" s="105">
        <f>'[1]Loss Expenses Paid QTD-15'!I24</f>
        <v>25483</v>
      </c>
      <c r="C17" s="105">
        <f>'[1]Loss Expenses Paid QTD-15'!I18</f>
        <v>124296</v>
      </c>
      <c r="D17" s="105">
        <f>'[1]Loss Expenses Paid QTD-15'!I12</f>
        <v>5182</v>
      </c>
      <c r="E17" s="102">
        <v>0</v>
      </c>
      <c r="F17" s="105">
        <f t="shared" si="0"/>
        <v>154961</v>
      </c>
    </row>
    <row r="18" spans="1:6" s="103" customFormat="1" ht="15" customHeight="1">
      <c r="A18" s="107" t="s">
        <v>84</v>
      </c>
      <c r="B18" s="105">
        <f>'[1]TB - Rounded'!H396</f>
        <v>7094</v>
      </c>
      <c r="C18" s="102">
        <v>0</v>
      </c>
      <c r="D18" s="102">
        <v>0</v>
      </c>
      <c r="E18" s="102">
        <v>0</v>
      </c>
      <c r="F18" s="105">
        <f t="shared" si="0"/>
        <v>7094</v>
      </c>
    </row>
    <row r="19" spans="1:6" s="103" customFormat="1" ht="15" customHeight="1">
      <c r="A19" s="114" t="s">
        <v>85</v>
      </c>
      <c r="B19" s="105">
        <f>'[1]TB - Rounded'!H402</f>
        <v>16527</v>
      </c>
      <c r="C19" s="102">
        <v>0</v>
      </c>
      <c r="D19" s="102">
        <v>0</v>
      </c>
      <c r="E19" s="102">
        <v>0</v>
      </c>
      <c r="F19" s="105">
        <f t="shared" si="0"/>
        <v>16527</v>
      </c>
    </row>
    <row r="20" spans="1:6" s="103" customFormat="1" ht="15" customHeight="1">
      <c r="A20" s="107" t="s">
        <v>86</v>
      </c>
      <c r="B20" s="105">
        <f>'[1]TB - Rounded'!H398</f>
        <v>5250</v>
      </c>
      <c r="C20" s="102">
        <v>0</v>
      </c>
      <c r="D20" s="102">
        <v>0</v>
      </c>
      <c r="E20" s="102">
        <v>0</v>
      </c>
      <c r="F20" s="105">
        <f t="shared" si="0"/>
        <v>5250</v>
      </c>
    </row>
    <row r="21" spans="1:6" s="103" customFormat="1" ht="15" customHeight="1">
      <c r="A21" s="114" t="s">
        <v>87</v>
      </c>
      <c r="B21" s="105">
        <f>'[1]TB - Rounded'!H391</f>
        <v>198192</v>
      </c>
      <c r="C21" s="115">
        <f>'[1]TB - Rounded'!H387</f>
        <v>-2622</v>
      </c>
      <c r="D21" s="115">
        <f>'[1]TB - Rounded'!H383</f>
        <v>-17</v>
      </c>
      <c r="E21" s="102">
        <v>0</v>
      </c>
      <c r="F21" s="105">
        <f t="shared" si="0"/>
        <v>195553</v>
      </c>
    </row>
    <row r="22" spans="1:6" s="103" customFormat="1" ht="15" customHeight="1">
      <c r="A22" s="107" t="s">
        <v>88</v>
      </c>
      <c r="B22" s="105">
        <f>'Earned Incurred QTD-5'!C39</f>
        <v>1048826</v>
      </c>
      <c r="C22" s="102">
        <v>0</v>
      </c>
      <c r="D22" s="102">
        <v>0</v>
      </c>
      <c r="E22" s="102">
        <v>0</v>
      </c>
      <c r="F22" s="105">
        <f t="shared" si="0"/>
        <v>1048826</v>
      </c>
    </row>
    <row r="23" spans="1:6" s="103" customFormat="1" ht="15" customHeight="1">
      <c r="A23" s="107" t="s">
        <v>33</v>
      </c>
      <c r="B23" s="105">
        <f>11501+30319</f>
        <v>41820</v>
      </c>
      <c r="C23" s="105">
        <v>0</v>
      </c>
      <c r="D23" s="102">
        <v>0</v>
      </c>
      <c r="E23" s="102">
        <v>0</v>
      </c>
      <c r="F23" s="105">
        <f t="shared" si="0"/>
        <v>41820</v>
      </c>
    </row>
    <row r="24" spans="1:7" s="103" customFormat="1" ht="15" customHeight="1" thickBot="1">
      <c r="A24" s="107" t="s">
        <v>79</v>
      </c>
      <c r="B24" s="108">
        <f>SUM(B15:B23)</f>
        <v>1499114</v>
      </c>
      <c r="C24" s="108">
        <f>SUM(C15:C23)</f>
        <v>716152</v>
      </c>
      <c r="D24" s="108">
        <f>SUM(D15:D23)</f>
        <v>47111</v>
      </c>
      <c r="E24" s="109">
        <f>SUM(E15:E23)</f>
        <v>0</v>
      </c>
      <c r="F24" s="110">
        <f>SUM(F15:F23)</f>
        <v>2262377</v>
      </c>
      <c r="G24" s="107"/>
    </row>
    <row r="25" spans="1:6" s="103" customFormat="1" ht="15" customHeight="1" thickTop="1">
      <c r="A25" s="107"/>
      <c r="B25" s="111"/>
      <c r="C25" s="111"/>
      <c r="D25" s="111"/>
      <c r="E25" s="112"/>
      <c r="F25" s="112"/>
    </row>
    <row r="26" spans="1:6" s="103" customFormat="1" ht="15" customHeight="1" thickBot="1">
      <c r="A26" s="116" t="s">
        <v>89</v>
      </c>
      <c r="B26" s="117">
        <f>B12-B24</f>
        <v>865343</v>
      </c>
      <c r="C26" s="117">
        <f>C12-C24</f>
        <v>-745648</v>
      </c>
      <c r="D26" s="117">
        <f>D12-D24</f>
        <v>-47713</v>
      </c>
      <c r="E26" s="109">
        <f>E12-E24</f>
        <v>0</v>
      </c>
      <c r="F26" s="118">
        <f>SUM(B26:E26)</f>
        <v>71982</v>
      </c>
    </row>
    <row r="27" spans="1:6" s="103" customFormat="1" ht="15" customHeight="1" thickTop="1">
      <c r="A27" s="107"/>
      <c r="B27" s="111"/>
      <c r="C27" s="111"/>
      <c r="D27" s="111"/>
      <c r="E27" s="112"/>
      <c r="F27" s="112"/>
    </row>
    <row r="28" spans="1:6" s="103" customFormat="1" ht="15" customHeight="1">
      <c r="A28" s="96" t="s">
        <v>90</v>
      </c>
      <c r="B28" s="98"/>
      <c r="C28" s="98"/>
      <c r="D28" s="98"/>
      <c r="E28" s="113"/>
      <c r="F28" s="112"/>
    </row>
    <row r="29" spans="1:6" s="103" customFormat="1" ht="15" customHeight="1">
      <c r="A29" s="107" t="s">
        <v>91</v>
      </c>
      <c r="B29" s="105">
        <f>'Earned Incurred QTD-5'!B50</f>
        <v>28323</v>
      </c>
      <c r="C29" s="102">
        <v>0</v>
      </c>
      <c r="D29" s="102">
        <v>0</v>
      </c>
      <c r="E29" s="102">
        <v>0</v>
      </c>
      <c r="F29" s="105">
        <f>SUM(B29:E29)</f>
        <v>28323</v>
      </c>
    </row>
    <row r="30" spans="1:6" s="103" customFormat="1" ht="15" customHeight="1">
      <c r="A30" s="107" t="s">
        <v>92</v>
      </c>
      <c r="B30" s="105">
        <f>'Balance Sheet-1'!C16</f>
        <v>132115</v>
      </c>
      <c r="C30" s="102">
        <v>0</v>
      </c>
      <c r="D30" s="102">
        <v>0</v>
      </c>
      <c r="E30" s="102">
        <v>0</v>
      </c>
      <c r="F30" s="105">
        <f>SUM(B30:E30)</f>
        <v>132115</v>
      </c>
    </row>
    <row r="31" spans="1:8" s="103" customFormat="1" ht="15" customHeight="1" thickBot="1">
      <c r="A31" s="107" t="s">
        <v>79</v>
      </c>
      <c r="B31" s="108">
        <f>SUM(B29:B30)</f>
        <v>160438</v>
      </c>
      <c r="C31" s="119">
        <f>SUM(C29:C30)</f>
        <v>0</v>
      </c>
      <c r="D31" s="119">
        <f>SUM(D29:D30)</f>
        <v>0</v>
      </c>
      <c r="E31" s="119">
        <f>SUM(E29:E30)</f>
        <v>0</v>
      </c>
      <c r="F31" s="110">
        <f>SUM(F29:F30)</f>
        <v>160438</v>
      </c>
      <c r="G31" s="120"/>
      <c r="H31" s="106"/>
    </row>
    <row r="32" spans="1:8" s="103" customFormat="1" ht="15" customHeight="1" thickTop="1">
      <c r="A32" s="107"/>
      <c r="B32" s="111"/>
      <c r="C32" s="111"/>
      <c r="D32" s="111"/>
      <c r="E32" s="112"/>
      <c r="F32" s="112"/>
      <c r="H32" s="106"/>
    </row>
    <row r="33" spans="1:6" s="103" customFormat="1" ht="15" customHeight="1">
      <c r="A33" s="96" t="s">
        <v>93</v>
      </c>
      <c r="B33" s="98"/>
      <c r="C33" s="98"/>
      <c r="D33" s="98"/>
      <c r="E33" s="113"/>
      <c r="F33" s="112"/>
    </row>
    <row r="34" spans="1:6" s="103" customFormat="1" ht="15" customHeight="1">
      <c r="A34" s="107" t="s">
        <v>94</v>
      </c>
      <c r="B34" s="105">
        <f>'Earned Incurred QTD-5'!B49</f>
        <v>24360</v>
      </c>
      <c r="C34" s="102">
        <v>0</v>
      </c>
      <c r="D34" s="102">
        <v>0</v>
      </c>
      <c r="E34" s="102">
        <v>0</v>
      </c>
      <c r="F34" s="105">
        <f>SUM(B34:E34)</f>
        <v>24360</v>
      </c>
    </row>
    <row r="35" spans="1:6" s="103" customFormat="1" ht="15" customHeight="1">
      <c r="A35" s="107" t="s">
        <v>95</v>
      </c>
      <c r="B35" s="105">
        <v>95631</v>
      </c>
      <c r="C35" s="102">
        <v>0</v>
      </c>
      <c r="D35" s="102">
        <v>0</v>
      </c>
      <c r="E35" s="102">
        <v>0</v>
      </c>
      <c r="F35" s="105">
        <f>SUM(B35:E35)</f>
        <v>95631</v>
      </c>
    </row>
    <row r="36" spans="1:6" s="103" customFormat="1" ht="15" customHeight="1">
      <c r="A36" s="107" t="s">
        <v>64</v>
      </c>
      <c r="B36" s="105">
        <f>'Income Statement-2'!B37</f>
        <v>13427</v>
      </c>
      <c r="C36" s="102">
        <v>0</v>
      </c>
      <c r="D36" s="102">
        <v>0</v>
      </c>
      <c r="E36" s="102">
        <v>0</v>
      </c>
      <c r="F36" s="105">
        <f>SUM(B36:E36)</f>
        <v>13427</v>
      </c>
    </row>
    <row r="37" spans="1:6" s="103" customFormat="1" ht="15" customHeight="1" thickBot="1">
      <c r="A37" s="107" t="s">
        <v>79</v>
      </c>
      <c r="B37" s="108">
        <f>SUM(B34:B36)</f>
        <v>133418</v>
      </c>
      <c r="C37" s="119">
        <f>SUM(C34:C36)</f>
        <v>0</v>
      </c>
      <c r="D37" s="119">
        <f>SUM(D34:D36)</f>
        <v>0</v>
      </c>
      <c r="E37" s="119">
        <f>SUM(E34:E36)</f>
        <v>0</v>
      </c>
      <c r="F37" s="110">
        <f>SUM(F34:F36)</f>
        <v>133418</v>
      </c>
    </row>
    <row r="38" spans="1:6" s="103" customFormat="1" ht="15" customHeight="1" thickTop="1">
      <c r="A38" s="107"/>
      <c r="B38" s="111"/>
      <c r="C38" s="111"/>
      <c r="D38" s="111"/>
      <c r="E38" s="112"/>
      <c r="F38" s="121"/>
    </row>
    <row r="39" spans="1:6" s="103" customFormat="1" ht="15" customHeight="1" thickBot="1">
      <c r="A39" s="96" t="s">
        <v>96</v>
      </c>
      <c r="B39" s="117">
        <f>B26-B31+B37</f>
        <v>838323</v>
      </c>
      <c r="C39" s="117">
        <f>C26-C31+C37</f>
        <v>-745648</v>
      </c>
      <c r="D39" s="117">
        <f>D26-D31+D37</f>
        <v>-47713</v>
      </c>
      <c r="E39" s="109">
        <f>E26-E31+E37</f>
        <v>0</v>
      </c>
      <c r="F39" s="118">
        <f>F26-F31+F37</f>
        <v>44962</v>
      </c>
    </row>
    <row r="40" spans="1:6" s="103" customFormat="1" ht="15" customHeight="1" thickTop="1">
      <c r="A40" s="107"/>
      <c r="B40" s="111"/>
      <c r="C40" s="111"/>
      <c r="D40" s="111"/>
      <c r="E40" s="112"/>
      <c r="F40" s="112"/>
    </row>
    <row r="41" spans="1:6" s="103" customFormat="1" ht="15" customHeight="1">
      <c r="A41" s="122" t="s">
        <v>97</v>
      </c>
      <c r="B41" s="123"/>
      <c r="C41" s="123"/>
      <c r="D41" s="123"/>
      <c r="E41" s="112"/>
      <c r="F41" s="112"/>
    </row>
    <row r="42" spans="1:6" s="103" customFormat="1" ht="15" customHeight="1">
      <c r="A42" s="107" t="s">
        <v>27</v>
      </c>
      <c r="B42" s="105">
        <f>'Premiums QTD-7'!B18</f>
        <v>3422986</v>
      </c>
      <c r="C42" s="105">
        <f>'Premiums QTD-7'!C18</f>
        <v>1174067</v>
      </c>
      <c r="D42" s="102">
        <f>'Premiums QTD-7'!D18</f>
        <v>0</v>
      </c>
      <c r="E42" s="102">
        <f>'Premiums QTD-7'!E18</f>
        <v>0</v>
      </c>
      <c r="F42" s="105">
        <f>SUM(B42:E42)</f>
        <v>4597053</v>
      </c>
    </row>
    <row r="43" spans="1:6" s="103" customFormat="1" ht="15" customHeight="1">
      <c r="A43" s="107" t="s">
        <v>98</v>
      </c>
      <c r="B43" s="105">
        <f>'Losses Incurred QTD-9'!B18+'Losses Incurred QTD-9'!B24</f>
        <v>329842</v>
      </c>
      <c r="C43" s="105">
        <f>'Losses Incurred QTD-9'!C18+'Losses Incurred QTD-9'!C24</f>
        <v>829774</v>
      </c>
      <c r="D43" s="105">
        <f>'Losses Incurred QTD-9'!D18+'Losses Incurred QTD-9'!D24</f>
        <v>26964</v>
      </c>
      <c r="E43" s="102">
        <f>'Losses Incurred QTD-9'!E18+'Losses Incurred QTD-9'!E24</f>
        <v>0</v>
      </c>
      <c r="F43" s="105">
        <f>SUM(B43:E43)</f>
        <v>1186580</v>
      </c>
    </row>
    <row r="44" spans="1:6" s="103" customFormat="1" ht="15" customHeight="1">
      <c r="A44" s="107" t="s">
        <v>99</v>
      </c>
      <c r="B44" s="105">
        <f>'Loss Expenses QTD-11'!B18</f>
        <v>78747</v>
      </c>
      <c r="C44" s="105">
        <f>'Loss Expenses QTD-11'!C18</f>
        <v>154607</v>
      </c>
      <c r="D44" s="105">
        <f>'Loss Expenses QTD-11'!D18</f>
        <v>43251</v>
      </c>
      <c r="E44" s="102">
        <f>'Loss Expenses QTD-11'!E18</f>
        <v>0</v>
      </c>
      <c r="F44" s="105">
        <f>SUM(B44:E44)</f>
        <v>276605</v>
      </c>
    </row>
    <row r="45" spans="1:6" s="103" customFormat="1" ht="15" customHeight="1">
      <c r="A45" s="107" t="s">
        <v>100</v>
      </c>
      <c r="B45" s="105">
        <f>'Earned Incurred QTD-5'!B41</f>
        <v>58241</v>
      </c>
      <c r="C45" s="102">
        <v>0</v>
      </c>
      <c r="D45" s="102">
        <v>0</v>
      </c>
      <c r="E45" s="102">
        <v>0</v>
      </c>
      <c r="F45" s="105">
        <f>SUM(B45:E45)</f>
        <v>58241</v>
      </c>
    </row>
    <row r="46" spans="1:7" s="103" customFormat="1" ht="15" customHeight="1">
      <c r="A46" s="107" t="s">
        <v>101</v>
      </c>
      <c r="B46" s="105">
        <f>'Earned Incurred QTD-5'!B33</f>
        <v>96051</v>
      </c>
      <c r="C46" s="102">
        <v>0</v>
      </c>
      <c r="D46" s="102">
        <v>0</v>
      </c>
      <c r="E46" s="102">
        <v>0</v>
      </c>
      <c r="F46" s="105">
        <f>SUM(B46:E46)</f>
        <v>96051</v>
      </c>
      <c r="G46" s="124"/>
    </row>
    <row r="47" spans="1:6" s="103" customFormat="1" ht="15" customHeight="1" thickBot="1">
      <c r="A47" s="125" t="s">
        <v>79</v>
      </c>
      <c r="B47" s="108">
        <f>SUM(B42:B46)</f>
        <v>3985867</v>
      </c>
      <c r="C47" s="108">
        <f>SUM(C42:C46)</f>
        <v>2158448</v>
      </c>
      <c r="D47" s="108">
        <f>SUM(D42:D46)</f>
        <v>70215</v>
      </c>
      <c r="E47" s="109">
        <f>SUM(E42:E46)</f>
        <v>0</v>
      </c>
      <c r="F47" s="110">
        <f>SUM(F42:F46)</f>
        <v>6214530</v>
      </c>
    </row>
    <row r="48" spans="1:6" s="103" customFormat="1" ht="15" customHeight="1" thickTop="1">
      <c r="A48" s="107"/>
      <c r="B48" s="111"/>
      <c r="C48" s="111"/>
      <c r="D48" s="111"/>
      <c r="E48" s="112"/>
      <c r="F48" s="112"/>
    </row>
    <row r="49" spans="1:6" s="103" customFormat="1" ht="15" customHeight="1">
      <c r="A49" s="122" t="s">
        <v>102</v>
      </c>
      <c r="B49" s="123"/>
      <c r="C49" s="123"/>
      <c r="D49" s="123"/>
      <c r="E49" s="112"/>
      <c r="F49" s="112"/>
    </row>
    <row r="50" spans="1:6" s="103" customFormat="1" ht="15" customHeight="1">
      <c r="A50" s="107" t="s">
        <v>27</v>
      </c>
      <c r="B50" s="105">
        <f>'Premiums QTD-7'!B24</f>
        <v>1934801</v>
      </c>
      <c r="C50" s="105">
        <f>'Premiums QTD-7'!C24</f>
        <v>2696366</v>
      </c>
      <c r="D50" s="102">
        <f>'Premiums QTD-7'!D24</f>
        <v>0</v>
      </c>
      <c r="E50" s="102">
        <f>'Premiums QTD-7'!E24</f>
        <v>0</v>
      </c>
      <c r="F50" s="105">
        <f>SUM(B50:E50)</f>
        <v>4631167</v>
      </c>
    </row>
    <row r="51" spans="1:6" s="103" customFormat="1" ht="15" customHeight="1">
      <c r="A51" s="107" t="s">
        <v>98</v>
      </c>
      <c r="B51" s="105">
        <f>'Losses Incurred QTD-9'!B31</f>
        <v>123469</v>
      </c>
      <c r="C51" s="105">
        <f>'Losses Incurred QTD-9'!C31</f>
        <v>1306880</v>
      </c>
      <c r="D51" s="105">
        <f>'Losses Incurred QTD-9'!D31</f>
        <v>55555</v>
      </c>
      <c r="E51" s="105">
        <f>'Losses Incurred QTD-9'!E31</f>
        <v>10000</v>
      </c>
      <c r="F51" s="105">
        <f>SUM(B51:E51)</f>
        <v>1495904</v>
      </c>
    </row>
    <row r="52" spans="1:6" s="103" customFormat="1" ht="15" customHeight="1">
      <c r="A52" s="107" t="s">
        <v>103</v>
      </c>
      <c r="B52" s="105">
        <f>'Loss Expenses QTD-11'!B24</f>
        <v>22639</v>
      </c>
      <c r="C52" s="105">
        <f>'Loss Expenses QTD-11'!C24</f>
        <v>221071</v>
      </c>
      <c r="D52" s="105">
        <f>'Loss Expenses QTD-11'!D24</f>
        <v>43049</v>
      </c>
      <c r="E52" s="105">
        <f>'Loss Expenses QTD-11'!E24</f>
        <v>16412</v>
      </c>
      <c r="F52" s="105">
        <f>SUM(B52:E52)</f>
        <v>303171</v>
      </c>
    </row>
    <row r="53" spans="1:6" s="103" customFormat="1" ht="15" customHeight="1">
      <c r="A53" s="107" t="s">
        <v>100</v>
      </c>
      <c r="B53" s="105">
        <f>'Earned Incurred QTD-5'!B42</f>
        <v>95715</v>
      </c>
      <c r="C53" s="102">
        <v>0</v>
      </c>
      <c r="D53" s="102">
        <v>0</v>
      </c>
      <c r="E53" s="102">
        <v>0</v>
      </c>
      <c r="F53" s="105">
        <f>SUM(B53:E53)</f>
        <v>95715</v>
      </c>
    </row>
    <row r="54" spans="1:6" s="103" customFormat="1" ht="15" customHeight="1">
      <c r="A54" s="107" t="s">
        <v>101</v>
      </c>
      <c r="B54" s="105">
        <f>'Earned Incurred QTD-5'!B34</f>
        <v>126855</v>
      </c>
      <c r="C54" s="102">
        <v>0</v>
      </c>
      <c r="D54" s="102">
        <v>0</v>
      </c>
      <c r="E54" s="102">
        <v>0</v>
      </c>
      <c r="F54" s="105">
        <f>SUM(B54:E54)</f>
        <v>126855</v>
      </c>
    </row>
    <row r="55" spans="1:6" s="103" customFormat="1" ht="15" customHeight="1" thickBot="1">
      <c r="A55" s="107" t="s">
        <v>79</v>
      </c>
      <c r="B55" s="108">
        <f>SUM(B50:B54)</f>
        <v>2303479</v>
      </c>
      <c r="C55" s="108">
        <f>SUM(C50:C54)</f>
        <v>4224317</v>
      </c>
      <c r="D55" s="108">
        <f>SUM(D50:D54)</f>
        <v>98604</v>
      </c>
      <c r="E55" s="108">
        <f>SUM(E50:E54)</f>
        <v>26412</v>
      </c>
      <c r="F55" s="110">
        <f>SUM(F50:F54)</f>
        <v>6652812</v>
      </c>
    </row>
    <row r="56" spans="1:6" s="103" customFormat="1" ht="15" customHeight="1" thickTop="1">
      <c r="A56" s="107"/>
      <c r="B56" s="111"/>
      <c r="C56" s="111"/>
      <c r="D56" s="111"/>
      <c r="E56" s="111"/>
      <c r="F56" s="25"/>
    </row>
    <row r="57" spans="1:6" s="103" customFormat="1" ht="15" customHeight="1" thickBot="1">
      <c r="A57" s="116" t="s">
        <v>104</v>
      </c>
      <c r="B57" s="126">
        <f>B39-B47+B55</f>
        <v>-844065</v>
      </c>
      <c r="C57" s="126">
        <f>C39-C47+C55</f>
        <v>1320221</v>
      </c>
      <c r="D57" s="126">
        <f>D39-D47+D55</f>
        <v>-19324</v>
      </c>
      <c r="E57" s="126">
        <f>E39-E47+E55</f>
        <v>26412</v>
      </c>
      <c r="F57" s="126">
        <f>F39-F47+F55</f>
        <v>483244</v>
      </c>
    </row>
    <row r="58" spans="1:7" s="103" customFormat="1" ht="15" customHeight="1" thickTop="1">
      <c r="A58" s="99"/>
      <c r="B58" s="99"/>
      <c r="C58" s="99"/>
      <c r="D58" s="111"/>
      <c r="E58" s="111"/>
      <c r="F58" s="111"/>
      <c r="G58" s="111"/>
    </row>
    <row r="59" spans="4:7" s="103" customFormat="1" ht="15" customHeight="1">
      <c r="D59" s="111"/>
      <c r="E59" s="111"/>
      <c r="F59" s="111"/>
      <c r="G59" s="111"/>
    </row>
    <row r="60" spans="4:6" s="103" customFormat="1" ht="15" customHeight="1">
      <c r="D60" s="111"/>
      <c r="E60" s="111"/>
      <c r="F60" s="25"/>
    </row>
    <row r="61" spans="4:6" s="103" customFormat="1" ht="15" customHeight="1">
      <c r="D61" s="111"/>
      <c r="E61" s="111"/>
      <c r="F61" s="25"/>
    </row>
    <row r="62" spans="4:6" s="103" customFormat="1" ht="15" customHeight="1">
      <c r="D62" s="111"/>
      <c r="E62" s="111"/>
      <c r="F62" s="25"/>
    </row>
    <row r="63" spans="4:6" s="103" customFormat="1" ht="15" customHeight="1">
      <c r="D63" s="111"/>
      <c r="E63" s="111"/>
      <c r="F63" s="25"/>
    </row>
    <row r="64" spans="4:6" s="103" customFormat="1" ht="15" customHeight="1">
      <c r="D64" s="111"/>
      <c r="E64" s="111"/>
      <c r="F64" s="25"/>
    </row>
    <row r="65" spans="4:6" s="103" customFormat="1" ht="15" customHeight="1">
      <c r="D65" s="111"/>
      <c r="E65" s="111"/>
      <c r="F65" s="25"/>
    </row>
    <row r="66" spans="4:6" s="103" customFormat="1" ht="15" customHeight="1">
      <c r="D66" s="111"/>
      <c r="E66" s="111"/>
      <c r="F66" s="25"/>
    </row>
    <row r="67" spans="4:6" s="103" customFormat="1" ht="15" customHeight="1">
      <c r="D67" s="111"/>
      <c r="E67" s="111"/>
      <c r="F67" s="25"/>
    </row>
    <row r="68" spans="4:6" s="103" customFormat="1" ht="15" customHeight="1">
      <c r="D68" s="111"/>
      <c r="E68" s="111"/>
      <c r="F68" s="25"/>
    </row>
    <row r="69" spans="4:6" s="103" customFormat="1" ht="15" customHeight="1">
      <c r="D69" s="111"/>
      <c r="E69" s="111"/>
      <c r="F69" s="25"/>
    </row>
    <row r="70" spans="4:6" s="103" customFormat="1" ht="15" customHeight="1">
      <c r="D70" s="111"/>
      <c r="E70" s="111"/>
      <c r="F70" s="25"/>
    </row>
    <row r="71" spans="4:6" s="103" customFormat="1" ht="15" customHeight="1">
      <c r="D71" s="111"/>
      <c r="E71" s="111"/>
      <c r="F71" s="25"/>
    </row>
    <row r="72" spans="4:6" s="103" customFormat="1" ht="15" customHeight="1">
      <c r="D72" s="111"/>
      <c r="E72" s="111"/>
      <c r="F72" s="25"/>
    </row>
    <row r="73" spans="4:6" s="103" customFormat="1" ht="15" customHeight="1">
      <c r="D73" s="111"/>
      <c r="E73" s="111"/>
      <c r="F73" s="25"/>
    </row>
    <row r="74" spans="4:6" s="103" customFormat="1" ht="15" customHeight="1">
      <c r="D74" s="111"/>
      <c r="E74" s="111"/>
      <c r="F74" s="25"/>
    </row>
    <row r="75" spans="4:6" s="103" customFormat="1" ht="15" customHeight="1">
      <c r="D75" s="111"/>
      <c r="E75" s="111"/>
      <c r="F75" s="25"/>
    </row>
    <row r="76" spans="4:6" s="103" customFormat="1" ht="15" customHeight="1">
      <c r="D76" s="111"/>
      <c r="E76" s="111"/>
      <c r="F76" s="25"/>
    </row>
    <row r="77" spans="4:6" s="103" customFormat="1" ht="15" customHeight="1">
      <c r="D77" s="111"/>
      <c r="E77" s="111"/>
      <c r="F77" s="25"/>
    </row>
    <row r="78" spans="4:6" s="103" customFormat="1" ht="15" customHeight="1">
      <c r="D78" s="111"/>
      <c r="E78" s="111"/>
      <c r="F78" s="25"/>
    </row>
    <row r="79" spans="4:6" s="103" customFormat="1" ht="15" customHeight="1">
      <c r="D79" s="111"/>
      <c r="E79" s="111"/>
      <c r="F79" s="25"/>
    </row>
    <row r="80" spans="4:6" s="103" customFormat="1" ht="15" customHeight="1">
      <c r="D80" s="111"/>
      <c r="E80" s="111"/>
      <c r="F80" s="25"/>
    </row>
    <row r="81" spans="4:6" s="103" customFormat="1" ht="15" customHeight="1">
      <c r="D81" s="111"/>
      <c r="E81" s="111"/>
      <c r="F81" s="25"/>
    </row>
    <row r="82" spans="4:6" s="103" customFormat="1" ht="15" customHeight="1">
      <c r="D82" s="111"/>
      <c r="E82" s="111"/>
      <c r="F82" s="25"/>
    </row>
    <row r="83" spans="4:6" s="103" customFormat="1" ht="15" customHeight="1">
      <c r="D83" s="111"/>
      <c r="E83" s="111"/>
      <c r="F83" s="25"/>
    </row>
    <row r="84" spans="4:6" s="103" customFormat="1" ht="15" customHeight="1">
      <c r="D84" s="111"/>
      <c r="E84" s="111"/>
      <c r="F84" s="25"/>
    </row>
    <row r="85" spans="4:6" s="103" customFormat="1" ht="15" customHeight="1">
      <c r="D85" s="111"/>
      <c r="E85" s="111"/>
      <c r="F85"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27" bestFit="1" customWidth="1"/>
    <col min="2" max="3" width="15.7109375" style="127" customWidth="1"/>
    <col min="4" max="5" width="15.7109375" style="128" customWidth="1"/>
    <col min="6" max="6" width="15.7109375" style="129" customWidth="1"/>
    <col min="7" max="16384" width="15.7109375" style="127" customWidth="1"/>
  </cols>
  <sheetData>
    <row r="1" spans="1:6" s="83" customFormat="1" ht="30" customHeight="1">
      <c r="A1" s="321" t="s">
        <v>0</v>
      </c>
      <c r="B1" s="321"/>
      <c r="C1" s="321"/>
      <c r="D1" s="321"/>
      <c r="E1" s="321"/>
      <c r="F1" s="321"/>
    </row>
    <row r="2" spans="1:6" s="84" customFormat="1" ht="15" customHeight="1">
      <c r="A2" s="322"/>
      <c r="B2" s="322"/>
      <c r="C2" s="322"/>
      <c r="D2" s="322"/>
      <c r="E2" s="322"/>
      <c r="F2" s="322"/>
    </row>
    <row r="3" spans="1:6" s="85" customFormat="1" ht="15" customHeight="1">
      <c r="A3" s="323" t="s">
        <v>67</v>
      </c>
      <c r="B3" s="323"/>
      <c r="C3" s="323"/>
      <c r="D3" s="323"/>
      <c r="E3" s="323"/>
      <c r="F3" s="323"/>
    </row>
    <row r="4" spans="1:6" s="85" customFormat="1" ht="15" customHeight="1">
      <c r="A4" s="323" t="s">
        <v>105</v>
      </c>
      <c r="B4" s="323"/>
      <c r="C4" s="323"/>
      <c r="D4" s="323"/>
      <c r="E4" s="323"/>
      <c r="F4" s="323"/>
    </row>
    <row r="5" spans="1:6" s="91" customFormat="1" ht="15" customHeight="1">
      <c r="A5" s="130"/>
      <c r="B5" s="131"/>
      <c r="C5" s="131"/>
      <c r="D5" s="132"/>
      <c r="E5" s="133"/>
      <c r="F5" s="134"/>
    </row>
    <row r="6" spans="1:6" s="95" customFormat="1" ht="30" customHeight="1">
      <c r="A6" s="92"/>
      <c r="B6" s="93" t="s">
        <v>69</v>
      </c>
      <c r="C6" s="93" t="s">
        <v>70</v>
      </c>
      <c r="D6" s="93" t="s">
        <v>71</v>
      </c>
      <c r="E6" s="93" t="s">
        <v>72</v>
      </c>
      <c r="F6" s="94" t="s">
        <v>73</v>
      </c>
    </row>
    <row r="7" spans="1:6" s="99" customFormat="1" ht="15" customHeight="1">
      <c r="A7" s="96" t="s">
        <v>74</v>
      </c>
      <c r="B7" s="97"/>
      <c r="C7" s="97"/>
      <c r="D7" s="98"/>
      <c r="E7" s="98"/>
      <c r="F7" s="98"/>
    </row>
    <row r="8" spans="1:6" s="103" customFormat="1" ht="15" customHeight="1">
      <c r="A8" s="100" t="s">
        <v>75</v>
      </c>
      <c r="B8" s="101">
        <f>'Premiums YTD-8'!B12</f>
        <v>4523864</v>
      </c>
      <c r="C8" s="101">
        <f>'Premiums YTD-8'!C12</f>
        <v>-104792</v>
      </c>
      <c r="D8" s="101">
        <f>'Premiums YTD-8'!D12</f>
        <v>-711</v>
      </c>
      <c r="E8" s="102">
        <f>'Premiums YTD-8'!E12</f>
        <v>0</v>
      </c>
      <c r="F8" s="101">
        <f>SUM(B8:E8)</f>
        <v>4418361</v>
      </c>
    </row>
    <row r="9" spans="1:8" s="103" customFormat="1" ht="15" customHeight="1">
      <c r="A9" s="104" t="s">
        <v>76</v>
      </c>
      <c r="B9" s="105">
        <f>'Earned Incurred YTD-6'!D55</f>
        <v>8673</v>
      </c>
      <c r="C9" s="102">
        <v>0</v>
      </c>
      <c r="D9" s="102"/>
      <c r="E9" s="102">
        <v>0</v>
      </c>
      <c r="F9" s="105">
        <f>SUM(B9:E9)</f>
        <v>8673</v>
      </c>
      <c r="H9" s="106"/>
    </row>
    <row r="10" spans="1:6" s="103" customFormat="1" ht="15" customHeight="1">
      <c r="A10" s="100" t="s">
        <v>77</v>
      </c>
      <c r="B10" s="105">
        <f>'Earned Incurred YTD-6'!C48</f>
        <v>65674</v>
      </c>
      <c r="C10" s="102">
        <v>0</v>
      </c>
      <c r="D10" s="102">
        <v>0</v>
      </c>
      <c r="E10" s="102">
        <v>0</v>
      </c>
      <c r="F10" s="105">
        <f>SUM(B10:E10)</f>
        <v>65674</v>
      </c>
    </row>
    <row r="11" spans="1:8" s="103" customFormat="1" ht="15" customHeight="1">
      <c r="A11" s="100" t="s">
        <v>106</v>
      </c>
      <c r="B11" s="115">
        <f>'Earned Incurred YTD-6'!D53</f>
        <v>-294</v>
      </c>
      <c r="C11" s="102">
        <v>0</v>
      </c>
      <c r="D11" s="102">
        <v>0</v>
      </c>
      <c r="E11" s="102">
        <v>0</v>
      </c>
      <c r="F11" s="115">
        <f>SUM(B11:E11)</f>
        <v>-294</v>
      </c>
      <c r="H11" s="106"/>
    </row>
    <row r="12" spans="1:6" s="103" customFormat="1" ht="15" customHeight="1" thickBot="1">
      <c r="A12" s="107" t="s">
        <v>79</v>
      </c>
      <c r="B12" s="108">
        <f>SUM(B8:B11)</f>
        <v>4597917</v>
      </c>
      <c r="C12" s="108">
        <f>SUM(C8:C11)</f>
        <v>-104792</v>
      </c>
      <c r="D12" s="108">
        <f>SUM(D8:D11)</f>
        <v>-711</v>
      </c>
      <c r="E12" s="109">
        <f>SUM(E8:E11)</f>
        <v>0</v>
      </c>
      <c r="F12" s="110">
        <f>SUM(F8:F11)</f>
        <v>4492414</v>
      </c>
    </row>
    <row r="13" spans="1:6" s="103" customFormat="1" ht="15" customHeight="1" thickTop="1">
      <c r="A13" s="107"/>
      <c r="B13" s="111"/>
      <c r="C13" s="111"/>
      <c r="D13" s="111"/>
      <c r="E13" s="112"/>
      <c r="F13" s="112"/>
    </row>
    <row r="14" spans="1:6" s="103" customFormat="1" ht="15" customHeight="1">
      <c r="A14" s="96" t="s">
        <v>80</v>
      </c>
      <c r="B14" s="98"/>
      <c r="C14" s="98"/>
      <c r="D14" s="98"/>
      <c r="E14" s="113"/>
      <c r="F14" s="112"/>
    </row>
    <row r="15" spans="1:6" s="103" customFormat="1" ht="15" customHeight="1">
      <c r="A15" s="107" t="s">
        <v>81</v>
      </c>
      <c r="B15" s="105">
        <f>'Losses Incurred YTD-10'!B12</f>
        <v>141002</v>
      </c>
      <c r="C15" s="105">
        <f>'Losses Incurred YTD-10'!C12</f>
        <v>1089671</v>
      </c>
      <c r="D15" s="105">
        <f>'Losses Incurred YTD-10'!D12</f>
        <v>114726</v>
      </c>
      <c r="E15" s="102">
        <f>'Losses Incurred YTD-10'!E12</f>
        <v>0</v>
      </c>
      <c r="F15" s="105">
        <f aca="true" t="shared" si="0" ref="F15:F23">SUM(B15:E15)</f>
        <v>1345399</v>
      </c>
    </row>
    <row r="16" spans="1:6" s="103" customFormat="1" ht="15" customHeight="1">
      <c r="A16" s="107" t="s">
        <v>82</v>
      </c>
      <c r="B16" s="105">
        <f>'[1]Loss Expenses Paid YTD-16'!C24</f>
        <v>18785</v>
      </c>
      <c r="C16" s="105">
        <f>'[1]Loss Expenses Paid YTD-16'!C18</f>
        <v>127772</v>
      </c>
      <c r="D16" s="105">
        <f>'[1]Loss Expenses Paid YTD-16'!C12</f>
        <v>41159</v>
      </c>
      <c r="E16" s="102">
        <v>0</v>
      </c>
      <c r="F16" s="105">
        <f t="shared" si="0"/>
        <v>187716</v>
      </c>
    </row>
    <row r="17" spans="1:6" s="103" customFormat="1" ht="15" customHeight="1">
      <c r="A17" s="107" t="s">
        <v>83</v>
      </c>
      <c r="B17" s="105">
        <f>'[1]Loss Expenses Paid YTD-16'!I24</f>
        <v>25718</v>
      </c>
      <c r="C17" s="105">
        <f>'[1]Loss Expenses Paid YTD-16'!I18</f>
        <v>192772</v>
      </c>
      <c r="D17" s="105">
        <f>'[1]Loss Expenses Paid YTD-16'!I12</f>
        <v>20294</v>
      </c>
      <c r="E17" s="102">
        <v>0</v>
      </c>
      <c r="F17" s="105">
        <f t="shared" si="0"/>
        <v>238784</v>
      </c>
    </row>
    <row r="18" spans="1:6" s="103" customFormat="1" ht="15" customHeight="1">
      <c r="A18" s="107" t="s">
        <v>84</v>
      </c>
      <c r="B18" s="105">
        <f>'[1]TB - Rounded'!J396</f>
        <v>25227</v>
      </c>
      <c r="C18" s="102">
        <v>0</v>
      </c>
      <c r="D18" s="102">
        <v>0</v>
      </c>
      <c r="E18" s="102">
        <v>0</v>
      </c>
      <c r="F18" s="105">
        <f t="shared" si="0"/>
        <v>25227</v>
      </c>
    </row>
    <row r="19" spans="1:6" s="103" customFormat="1" ht="15" customHeight="1">
      <c r="A19" s="114" t="s">
        <v>85</v>
      </c>
      <c r="B19" s="105">
        <f>'[1]TB - Rounded'!J402</f>
        <v>30321</v>
      </c>
      <c r="C19" s="105">
        <v>0</v>
      </c>
      <c r="D19" s="102">
        <v>0</v>
      </c>
      <c r="E19" s="102">
        <v>0</v>
      </c>
      <c r="F19" s="105">
        <f t="shared" si="0"/>
        <v>30321</v>
      </c>
    </row>
    <row r="20" spans="1:6" s="103" customFormat="1" ht="15" customHeight="1">
      <c r="A20" s="107" t="s">
        <v>86</v>
      </c>
      <c r="B20" s="105">
        <f>'[1]TB - Rounded'!J398</f>
        <v>10500</v>
      </c>
      <c r="C20" s="102">
        <v>0</v>
      </c>
      <c r="D20" s="102">
        <v>0</v>
      </c>
      <c r="E20" s="102">
        <v>0</v>
      </c>
      <c r="F20" s="105">
        <f t="shared" si="0"/>
        <v>10500</v>
      </c>
    </row>
    <row r="21" spans="1:6" s="103" customFormat="1" ht="15" customHeight="1">
      <c r="A21" s="114" t="s">
        <v>87</v>
      </c>
      <c r="B21" s="105">
        <f>'[1]TB - Rounded'!J391</f>
        <v>376585</v>
      </c>
      <c r="C21" s="115">
        <f>'[1]TB - Rounded'!J387</f>
        <v>-8679</v>
      </c>
      <c r="D21" s="115">
        <f>'[1]TB - Rounded'!J383</f>
        <v>-29</v>
      </c>
      <c r="E21" s="102">
        <v>0</v>
      </c>
      <c r="F21" s="105">
        <f t="shared" si="0"/>
        <v>367877</v>
      </c>
    </row>
    <row r="22" spans="1:6" s="103" customFormat="1" ht="15" customHeight="1">
      <c r="A22" s="107" t="s">
        <v>88</v>
      </c>
      <c r="B22" s="105">
        <f>'Earned Incurred YTD-6'!C39</f>
        <v>1567611</v>
      </c>
      <c r="C22" s="102">
        <v>0</v>
      </c>
      <c r="D22" s="102">
        <v>0</v>
      </c>
      <c r="E22" s="102">
        <v>0</v>
      </c>
      <c r="F22" s="105">
        <f t="shared" si="0"/>
        <v>1567611</v>
      </c>
    </row>
    <row r="23" spans="1:8" s="103" customFormat="1" ht="15" customHeight="1">
      <c r="A23" s="107" t="s">
        <v>33</v>
      </c>
      <c r="B23" s="105">
        <f>12648+10463+12824+3507+11501+30319</f>
        <v>81262</v>
      </c>
      <c r="C23" s="105">
        <f>-541+10463+105</f>
        <v>10027</v>
      </c>
      <c r="D23" s="102">
        <v>0</v>
      </c>
      <c r="E23" s="102">
        <v>0</v>
      </c>
      <c r="F23" s="105">
        <f t="shared" si="0"/>
        <v>91289</v>
      </c>
      <c r="H23" s="120"/>
    </row>
    <row r="24" spans="1:7" s="103" customFormat="1" ht="15" customHeight="1" thickBot="1">
      <c r="A24" s="107" t="s">
        <v>79</v>
      </c>
      <c r="B24" s="108">
        <f>SUM(B15:B23)</f>
        <v>2277011</v>
      </c>
      <c r="C24" s="108">
        <f>SUM(C15:C23)</f>
        <v>1411563</v>
      </c>
      <c r="D24" s="108">
        <f>SUM(D15:D23)</f>
        <v>176150</v>
      </c>
      <c r="E24" s="109">
        <f>SUM(E15:E23)</f>
        <v>0</v>
      </c>
      <c r="F24" s="110">
        <f>SUM(F15:F23)</f>
        <v>3864724</v>
      </c>
      <c r="G24" s="107"/>
    </row>
    <row r="25" spans="1:6" s="103" customFormat="1" ht="15" customHeight="1" thickTop="1">
      <c r="A25" s="107"/>
      <c r="B25" s="111"/>
      <c r="C25" s="111"/>
      <c r="D25" s="111"/>
      <c r="E25" s="112"/>
      <c r="F25" s="112"/>
    </row>
    <row r="26" spans="1:6" s="103" customFormat="1" ht="15" customHeight="1" thickBot="1">
      <c r="A26" s="116" t="s">
        <v>89</v>
      </c>
      <c r="B26" s="117">
        <f>B12-B24</f>
        <v>2320906</v>
      </c>
      <c r="C26" s="117">
        <f>C12-C24</f>
        <v>-1516355</v>
      </c>
      <c r="D26" s="117">
        <f>D12-D24</f>
        <v>-176861</v>
      </c>
      <c r="E26" s="109">
        <f>E12-E24</f>
        <v>0</v>
      </c>
      <c r="F26" s="118">
        <f>SUM(B26:E26)</f>
        <v>627690</v>
      </c>
    </row>
    <row r="27" spans="1:6" s="103" customFormat="1" ht="15" customHeight="1" thickTop="1">
      <c r="A27" s="107"/>
      <c r="B27" s="111"/>
      <c r="C27" s="111"/>
      <c r="D27" s="111"/>
      <c r="E27" s="112"/>
      <c r="F27" s="112"/>
    </row>
    <row r="28" spans="1:6" s="103" customFormat="1" ht="15" customHeight="1">
      <c r="A28" s="96" t="s">
        <v>90</v>
      </c>
      <c r="B28" s="98"/>
      <c r="C28" s="98"/>
      <c r="D28" s="98"/>
      <c r="E28" s="113"/>
      <c r="F28" s="112"/>
    </row>
    <row r="29" spans="1:6" s="103" customFormat="1" ht="15" customHeight="1">
      <c r="A29" s="107" t="s">
        <v>91</v>
      </c>
      <c r="B29" s="102">
        <v>0</v>
      </c>
      <c r="C29" s="105">
        <f>'Earned Incurred YTD-6'!B50</f>
        <v>27591</v>
      </c>
      <c r="D29" s="102">
        <v>0</v>
      </c>
      <c r="E29" s="102">
        <v>0</v>
      </c>
      <c r="F29" s="105">
        <f>SUM(B29:E29)</f>
        <v>27591</v>
      </c>
    </row>
    <row r="30" spans="1:6" s="103" customFormat="1" ht="15" customHeight="1">
      <c r="A30" s="107" t="s">
        <v>92</v>
      </c>
      <c r="B30" s="105">
        <f>'Balance Sheet-1'!C16</f>
        <v>132115</v>
      </c>
      <c r="C30" s="102">
        <v>0</v>
      </c>
      <c r="D30" s="102">
        <v>0</v>
      </c>
      <c r="E30" s="102">
        <v>0</v>
      </c>
      <c r="F30" s="105">
        <f>SUM(B30:E30)</f>
        <v>132115</v>
      </c>
    </row>
    <row r="31" spans="1:6" s="103" customFormat="1" ht="15" customHeight="1" thickBot="1">
      <c r="A31" s="107" t="s">
        <v>79</v>
      </c>
      <c r="B31" s="108">
        <f>SUM(B29:B30)</f>
        <v>132115</v>
      </c>
      <c r="C31" s="108">
        <f>SUM(C29:C30)</f>
        <v>27591</v>
      </c>
      <c r="D31" s="109">
        <f>SUM(D29:D30)</f>
        <v>0</v>
      </c>
      <c r="E31" s="109">
        <f>SUM(E29:E30)</f>
        <v>0</v>
      </c>
      <c r="F31" s="110">
        <f>SUM(F29:F30)</f>
        <v>159706</v>
      </c>
    </row>
    <row r="32" spans="1:6" s="103" customFormat="1" ht="15" customHeight="1" thickTop="1">
      <c r="A32" s="107"/>
      <c r="B32" s="111"/>
      <c r="C32" s="111"/>
      <c r="D32" s="111"/>
      <c r="E32" s="112"/>
      <c r="F32" s="112"/>
    </row>
    <row r="33" spans="1:6" s="103" customFormat="1" ht="15" customHeight="1">
      <c r="A33" s="96" t="s">
        <v>93</v>
      </c>
      <c r="B33" s="98"/>
      <c r="C33" s="98"/>
      <c r="D33" s="98"/>
      <c r="E33" s="113"/>
      <c r="F33" s="112"/>
    </row>
    <row r="34" spans="1:6" s="103" customFormat="1" ht="15" customHeight="1">
      <c r="A34" s="107" t="s">
        <v>94</v>
      </c>
      <c r="B34" s="105">
        <f>'Earned Incurred YTD-6'!B49</f>
        <v>24360</v>
      </c>
      <c r="C34" s="102">
        <v>0</v>
      </c>
      <c r="D34" s="102">
        <v>0</v>
      </c>
      <c r="E34" s="102">
        <v>0</v>
      </c>
      <c r="F34" s="105">
        <f>SUM(B34:E34)</f>
        <v>24360</v>
      </c>
    </row>
    <row r="35" spans="1:6" s="103" customFormat="1" ht="15" customHeight="1">
      <c r="A35" s="107" t="s">
        <v>95</v>
      </c>
      <c r="B35" s="102">
        <v>0</v>
      </c>
      <c r="C35" s="105">
        <v>152600</v>
      </c>
      <c r="D35" s="102">
        <v>0</v>
      </c>
      <c r="E35" s="102">
        <v>0</v>
      </c>
      <c r="F35" s="105">
        <f>SUM(B35:E35)</f>
        <v>152600</v>
      </c>
    </row>
    <row r="36" spans="1:6" s="103" customFormat="1" ht="15" customHeight="1">
      <c r="A36" s="107" t="s">
        <v>64</v>
      </c>
      <c r="B36" s="105">
        <f>'Income Statement-2'!D37</f>
        <v>26000</v>
      </c>
      <c r="C36" s="102">
        <v>0</v>
      </c>
      <c r="D36" s="102">
        <v>0</v>
      </c>
      <c r="E36" s="102">
        <v>0</v>
      </c>
      <c r="F36" s="105">
        <f>SUM(B36:E36)</f>
        <v>26000</v>
      </c>
    </row>
    <row r="37" spans="1:6" s="103" customFormat="1" ht="15" customHeight="1" thickBot="1">
      <c r="A37" s="107" t="s">
        <v>79</v>
      </c>
      <c r="B37" s="108">
        <f>SUM(B34:B36)</f>
        <v>50360</v>
      </c>
      <c r="C37" s="108">
        <f>SUM(C34:C36)</f>
        <v>152600</v>
      </c>
      <c r="D37" s="119">
        <f>SUM(D34:D36)</f>
        <v>0</v>
      </c>
      <c r="E37" s="119">
        <f>SUM(E34:E36)</f>
        <v>0</v>
      </c>
      <c r="F37" s="110">
        <f>SUM(F34:F36)</f>
        <v>202960</v>
      </c>
    </row>
    <row r="38" spans="1:6" s="103" customFormat="1" ht="15" customHeight="1" thickTop="1">
      <c r="A38" s="107"/>
      <c r="B38" s="111"/>
      <c r="C38" s="111"/>
      <c r="D38" s="111"/>
      <c r="E38" s="112"/>
      <c r="F38" s="121"/>
    </row>
    <row r="39" spans="1:6" s="103" customFormat="1" ht="15" customHeight="1" thickBot="1">
      <c r="A39" s="96" t="s">
        <v>96</v>
      </c>
      <c r="B39" s="117">
        <f>B26-B31+B37</f>
        <v>2239151</v>
      </c>
      <c r="C39" s="117">
        <f>C26-C31+C37</f>
        <v>-1391346</v>
      </c>
      <c r="D39" s="117">
        <f>D26-D31+D37</f>
        <v>-176861</v>
      </c>
      <c r="E39" s="135">
        <f>E26-E31+E37</f>
        <v>0</v>
      </c>
      <c r="F39" s="118">
        <f>F26-F31+F37</f>
        <v>670944</v>
      </c>
    </row>
    <row r="40" spans="1:6" s="103" customFormat="1" ht="15" customHeight="1" thickTop="1">
      <c r="A40" s="107"/>
      <c r="B40" s="111"/>
      <c r="C40" s="111"/>
      <c r="D40" s="111"/>
      <c r="E40" s="112"/>
      <c r="F40" s="112"/>
    </row>
    <row r="41" spans="1:6" s="103" customFormat="1" ht="15" customHeight="1">
      <c r="A41" s="122" t="s">
        <v>97</v>
      </c>
      <c r="B41" s="123"/>
      <c r="C41" s="123"/>
      <c r="D41" s="123"/>
      <c r="E41" s="112"/>
      <c r="F41" s="112"/>
    </row>
    <row r="42" spans="1:6" s="103" customFormat="1" ht="15" customHeight="1">
      <c r="A42" s="107" t="s">
        <v>27</v>
      </c>
      <c r="B42" s="105">
        <f>'Premiums YTD-8'!B18</f>
        <v>3422986</v>
      </c>
      <c r="C42" s="105">
        <f>'Premiums YTD-8'!C18</f>
        <v>1174067</v>
      </c>
      <c r="D42" s="102">
        <f>'Premiums YTD-8'!D18</f>
        <v>0</v>
      </c>
      <c r="E42" s="102">
        <f>'Premiums YTD-8'!E18</f>
        <v>0</v>
      </c>
      <c r="F42" s="105">
        <f>SUM(B42:E42)</f>
        <v>4597053</v>
      </c>
    </row>
    <row r="43" spans="1:6" s="103" customFormat="1" ht="15" customHeight="1">
      <c r="A43" s="107" t="s">
        <v>98</v>
      </c>
      <c r="B43" s="105">
        <f>'Losses Incurred YTD-10'!B18+'Losses Incurred YTD-10'!B24</f>
        <v>329842</v>
      </c>
      <c r="C43" s="105">
        <f>'Losses Incurred YTD-10'!C18+'Losses Incurred YTD-10'!C24</f>
        <v>829774</v>
      </c>
      <c r="D43" s="105">
        <f>'Losses Incurred YTD-10'!D18+'Losses Incurred YTD-10'!D24</f>
        <v>26964</v>
      </c>
      <c r="E43" s="102">
        <f>'Losses Incurred YTD-10'!E18+'Losses Incurred YTD-10'!E24</f>
        <v>0</v>
      </c>
      <c r="F43" s="105">
        <f>SUM(B43:E43)</f>
        <v>1186580</v>
      </c>
    </row>
    <row r="44" spans="1:6" s="103" customFormat="1" ht="15" customHeight="1">
      <c r="A44" s="107" t="s">
        <v>99</v>
      </c>
      <c r="B44" s="105">
        <f>'Loss Expenses YTD-12'!B18</f>
        <v>78747</v>
      </c>
      <c r="C44" s="105">
        <f>'Loss Expenses YTD-12'!C18</f>
        <v>154607</v>
      </c>
      <c r="D44" s="105">
        <f>'Loss Expenses YTD-12'!D18</f>
        <v>43251</v>
      </c>
      <c r="E44" s="102">
        <f>'Loss Expenses YTD-12'!E18</f>
        <v>0</v>
      </c>
      <c r="F44" s="105">
        <f>SUM(B44:E44)</f>
        <v>276605</v>
      </c>
    </row>
    <row r="45" spans="1:6" s="103" customFormat="1" ht="15" customHeight="1">
      <c r="A45" s="107" t="s">
        <v>100</v>
      </c>
      <c r="B45" s="105">
        <f>'Earned Incurred YTD-6'!B41</f>
        <v>58241</v>
      </c>
      <c r="C45" s="102">
        <v>0</v>
      </c>
      <c r="D45" s="102">
        <v>0</v>
      </c>
      <c r="E45" s="102">
        <v>0</v>
      </c>
      <c r="F45" s="105">
        <f>SUM(B45:E45)</f>
        <v>58241</v>
      </c>
    </row>
    <row r="46" spans="1:6" s="103" customFormat="1" ht="15" customHeight="1">
      <c r="A46" s="107" t="s">
        <v>101</v>
      </c>
      <c r="B46" s="105">
        <f>'Earned Incurred YTD-6'!B33</f>
        <v>96051</v>
      </c>
      <c r="C46" s="102">
        <v>0</v>
      </c>
      <c r="D46" s="102">
        <v>0</v>
      </c>
      <c r="E46" s="102">
        <v>0</v>
      </c>
      <c r="F46" s="105">
        <f>SUM(B46:E46)</f>
        <v>96051</v>
      </c>
    </row>
    <row r="47" spans="1:6" s="103" customFormat="1" ht="15" customHeight="1" thickBot="1">
      <c r="A47" s="125" t="s">
        <v>79</v>
      </c>
      <c r="B47" s="108">
        <f>SUM(B42:B46)</f>
        <v>3985867</v>
      </c>
      <c r="C47" s="108">
        <f>SUM(C42:C46)</f>
        <v>2158448</v>
      </c>
      <c r="D47" s="108">
        <f>SUM(D42:D46)</f>
        <v>70215</v>
      </c>
      <c r="E47" s="109">
        <f>SUM(E42:E46)</f>
        <v>0</v>
      </c>
      <c r="F47" s="110">
        <f>SUM(F42:F46)</f>
        <v>6214530</v>
      </c>
    </row>
    <row r="48" spans="1:6" s="103" customFormat="1" ht="15" customHeight="1" thickTop="1">
      <c r="A48" s="107"/>
      <c r="B48" s="111"/>
      <c r="C48" s="111"/>
      <c r="D48" s="111"/>
      <c r="E48" s="112"/>
      <c r="F48" s="112"/>
    </row>
    <row r="49" spans="1:6" s="103" customFormat="1" ht="15" customHeight="1">
      <c r="A49" s="122" t="s">
        <v>102</v>
      </c>
      <c r="B49" s="123"/>
      <c r="C49" s="123"/>
      <c r="D49" s="123"/>
      <c r="E49" s="112"/>
      <c r="F49" s="112"/>
    </row>
    <row r="50" spans="1:6" s="103" customFormat="1" ht="15" customHeight="1">
      <c r="A50" s="107" t="s">
        <v>27</v>
      </c>
      <c r="B50" s="102">
        <f>'Premiums YTD-8'!B24</f>
        <v>0</v>
      </c>
      <c r="C50" s="105">
        <f>'Premiums YTD-8'!C24</f>
        <v>4860312</v>
      </c>
      <c r="D50" s="102">
        <f>'Premiums YTD-8'!D24</f>
        <v>0</v>
      </c>
      <c r="E50" s="102">
        <f>'Premiums YTD-8'!E24</f>
        <v>0</v>
      </c>
      <c r="F50" s="105">
        <f>SUM(B50:E50)</f>
        <v>4860312</v>
      </c>
    </row>
    <row r="51" spans="1:6" s="103" customFormat="1" ht="15" customHeight="1">
      <c r="A51" s="107" t="s">
        <v>98</v>
      </c>
      <c r="B51" s="102">
        <f>'Losses Incurred YTD-10'!B31</f>
        <v>0</v>
      </c>
      <c r="C51" s="105">
        <f>'Losses Incurred YTD-10'!C31</f>
        <v>1336294</v>
      </c>
      <c r="D51" s="105">
        <f>'Losses Incurred YTD-10'!D31</f>
        <v>171114</v>
      </c>
      <c r="E51" s="102">
        <f>'Losses Incurred YTD-10'!E31</f>
        <v>0</v>
      </c>
      <c r="F51" s="105">
        <f>SUM(B51:E51)</f>
        <v>1507408</v>
      </c>
    </row>
    <row r="52" spans="1:6" s="103" customFormat="1" ht="15" customHeight="1">
      <c r="A52" s="107" t="s">
        <v>103</v>
      </c>
      <c r="B52" s="102">
        <f>'Loss Expenses YTD-12'!B24</f>
        <v>0</v>
      </c>
      <c r="C52" s="105">
        <f>'Loss Expenses YTD-12'!C24</f>
        <v>230281</v>
      </c>
      <c r="D52" s="105">
        <f>'Loss Expenses YTD-12'!D24</f>
        <v>93000</v>
      </c>
      <c r="E52" s="102">
        <f>'Loss Expenses YTD-12'!E24</f>
        <v>0</v>
      </c>
      <c r="F52" s="105">
        <f>SUM(B52:E52)</f>
        <v>323281</v>
      </c>
    </row>
    <row r="53" spans="1:6" s="103" customFormat="1" ht="15" customHeight="1">
      <c r="A53" s="107" t="s">
        <v>107</v>
      </c>
      <c r="B53" s="102">
        <v>0</v>
      </c>
      <c r="C53" s="105">
        <f>'Earned Incurred YTD-6'!B42</f>
        <v>74952</v>
      </c>
      <c r="D53" s="102">
        <v>0</v>
      </c>
      <c r="E53" s="102">
        <v>0</v>
      </c>
      <c r="F53" s="105">
        <f>SUM(B53:E53)</f>
        <v>74952</v>
      </c>
    </row>
    <row r="54" spans="1:6" s="103" customFormat="1" ht="15" customHeight="1">
      <c r="A54" s="107" t="s">
        <v>108</v>
      </c>
      <c r="B54" s="102">
        <v>0</v>
      </c>
      <c r="C54" s="105">
        <f>'Earned Incurred YTD-6'!B34</f>
        <v>155226</v>
      </c>
      <c r="D54" s="102">
        <v>0</v>
      </c>
      <c r="E54" s="102">
        <v>0</v>
      </c>
      <c r="F54" s="105">
        <f>SUM(B54:E54)</f>
        <v>155226</v>
      </c>
    </row>
    <row r="55" spans="1:6" s="103" customFormat="1" ht="15" customHeight="1" thickBot="1">
      <c r="A55" s="107" t="s">
        <v>79</v>
      </c>
      <c r="B55" s="109">
        <f>SUM(B50:B54)</f>
        <v>0</v>
      </c>
      <c r="C55" s="108">
        <f>SUM(C50:C54)</f>
        <v>6657065</v>
      </c>
      <c r="D55" s="108">
        <f>SUM(D50:D54)</f>
        <v>264114</v>
      </c>
      <c r="E55" s="109">
        <f>SUM(E50:E54)</f>
        <v>0</v>
      </c>
      <c r="F55" s="110">
        <f>SUM(F50:F54)</f>
        <v>6921179</v>
      </c>
    </row>
    <row r="56" spans="1:6" s="103" customFormat="1" ht="15" customHeight="1" thickTop="1">
      <c r="A56" s="107"/>
      <c r="B56" s="111"/>
      <c r="C56" s="111"/>
      <c r="D56" s="111"/>
      <c r="E56" s="111"/>
      <c r="F56" s="25"/>
    </row>
    <row r="57" spans="1:6" s="103" customFormat="1" ht="15" customHeight="1" thickBot="1">
      <c r="A57" s="116" t="s">
        <v>104</v>
      </c>
      <c r="B57" s="126">
        <f>B39-B47+B55</f>
        <v>-1746716</v>
      </c>
      <c r="C57" s="126">
        <f>C39-C47+C55</f>
        <v>3107271</v>
      </c>
      <c r="D57" s="126">
        <f>D39-D47+D55</f>
        <v>17038</v>
      </c>
      <c r="E57" s="136">
        <f>E39-E47+E55</f>
        <v>0</v>
      </c>
      <c r="F57" s="126">
        <f>F39-F47+F55</f>
        <v>1377593</v>
      </c>
    </row>
    <row r="58" spans="1:6" s="103" customFormat="1" ht="15" customHeight="1" thickTop="1">
      <c r="A58" s="107"/>
      <c r="D58" s="111"/>
      <c r="E58" s="111"/>
      <c r="F58" s="111"/>
    </row>
    <row r="59" spans="1:6" s="103" customFormat="1" ht="15" customHeight="1">
      <c r="A59" s="137" t="s">
        <v>109</v>
      </c>
      <c r="D59" s="111"/>
      <c r="E59" s="111"/>
      <c r="F59" s="111"/>
    </row>
    <row r="60" spans="4:6" s="103" customFormat="1" ht="15" customHeight="1">
      <c r="D60" s="111"/>
      <c r="E60" s="111"/>
      <c r="F60" s="111"/>
    </row>
    <row r="61" spans="4:6" s="103" customFormat="1" ht="15" customHeight="1">
      <c r="D61" s="111"/>
      <c r="E61" s="111"/>
      <c r="F61" s="111"/>
    </row>
    <row r="62" spans="1:6" s="103" customFormat="1" ht="15" customHeight="1">
      <c r="A62" s="99"/>
      <c r="B62" s="99"/>
      <c r="C62" s="99"/>
      <c r="D62" s="111"/>
      <c r="E62" s="111"/>
      <c r="F62" s="111"/>
    </row>
    <row r="63" spans="4:6" s="103" customFormat="1" ht="15" customHeight="1">
      <c r="D63" s="111"/>
      <c r="E63" s="111"/>
      <c r="F63" s="25"/>
    </row>
    <row r="64" spans="4:6" s="103" customFormat="1" ht="15" customHeight="1">
      <c r="D64" s="111"/>
      <c r="E64" s="111"/>
      <c r="F64" s="25"/>
    </row>
    <row r="65" spans="4:6" s="103" customFormat="1" ht="15" customHeight="1">
      <c r="D65" s="111"/>
      <c r="E65" s="111"/>
      <c r="F65" s="25"/>
    </row>
    <row r="66" spans="4:6" s="103" customFormat="1" ht="15" customHeight="1">
      <c r="D66" s="111"/>
      <c r="E66" s="111"/>
      <c r="F66" s="25"/>
    </row>
    <row r="67" spans="4:6" s="103" customFormat="1" ht="15" customHeight="1">
      <c r="D67" s="111"/>
      <c r="E67" s="111"/>
      <c r="F67" s="25"/>
    </row>
    <row r="68" spans="4:6" s="103" customFormat="1" ht="15" customHeight="1">
      <c r="D68" s="111"/>
      <c r="E68" s="111"/>
      <c r="F68" s="25"/>
    </row>
    <row r="69" spans="4:6" s="103" customFormat="1" ht="15" customHeight="1">
      <c r="D69" s="111"/>
      <c r="E69" s="111"/>
      <c r="F69" s="25"/>
    </row>
    <row r="70" spans="4:6" s="103" customFormat="1" ht="15" customHeight="1">
      <c r="D70" s="111"/>
      <c r="E70" s="111"/>
      <c r="F70" s="25"/>
    </row>
    <row r="71" spans="4:6" s="103" customFormat="1" ht="15" customHeight="1">
      <c r="D71" s="111"/>
      <c r="E71" s="111"/>
      <c r="F71" s="25"/>
    </row>
    <row r="72" spans="4:6" s="103" customFormat="1" ht="15" customHeight="1">
      <c r="D72" s="111"/>
      <c r="E72" s="111"/>
      <c r="F72" s="25"/>
    </row>
    <row r="73" spans="4:6" s="103" customFormat="1" ht="15" customHeight="1">
      <c r="D73" s="111"/>
      <c r="E73" s="111"/>
      <c r="F73" s="25"/>
    </row>
    <row r="74" spans="4:6" s="103" customFormat="1" ht="15" customHeight="1">
      <c r="D74" s="111"/>
      <c r="E74" s="111"/>
      <c r="F74" s="25"/>
    </row>
    <row r="75" spans="4:6" s="103" customFormat="1" ht="15" customHeight="1">
      <c r="D75" s="111"/>
      <c r="E75" s="111"/>
      <c r="F75" s="25"/>
    </row>
    <row r="76" spans="4:6" s="103" customFormat="1" ht="15" customHeight="1">
      <c r="D76" s="111"/>
      <c r="E76" s="111"/>
      <c r="F76" s="25"/>
    </row>
    <row r="77" spans="4:6" s="103" customFormat="1" ht="15" customHeight="1">
      <c r="D77" s="111"/>
      <c r="E77" s="111"/>
      <c r="F77" s="25"/>
    </row>
    <row r="78" spans="4:6" s="103" customFormat="1" ht="15" customHeight="1">
      <c r="D78" s="111"/>
      <c r="E78" s="111"/>
      <c r="F78" s="25"/>
    </row>
    <row r="79" spans="4:6" s="103" customFormat="1" ht="15" customHeight="1">
      <c r="D79" s="111"/>
      <c r="E79" s="111"/>
      <c r="F79" s="25"/>
    </row>
    <row r="80" spans="4:6" s="103" customFormat="1" ht="15" customHeight="1">
      <c r="D80" s="111"/>
      <c r="E80" s="111"/>
      <c r="F80" s="25"/>
    </row>
    <row r="81" spans="4:6" s="103" customFormat="1" ht="15" customHeight="1">
      <c r="D81" s="111"/>
      <c r="E81" s="111"/>
      <c r="F81" s="25"/>
    </row>
    <row r="82" spans="4:6" s="103" customFormat="1" ht="15" customHeight="1">
      <c r="D82" s="111"/>
      <c r="E82" s="111"/>
      <c r="F82" s="25"/>
    </row>
    <row r="83" spans="4:6" s="103" customFormat="1" ht="15" customHeight="1">
      <c r="D83" s="111"/>
      <c r="E83" s="111"/>
      <c r="F83" s="25"/>
    </row>
    <row r="84" spans="4:6" s="103" customFormat="1" ht="15" customHeight="1">
      <c r="D84" s="111"/>
      <c r="E84" s="111"/>
      <c r="F84" s="25"/>
    </row>
    <row r="85" spans="4:6" s="103" customFormat="1" ht="15" customHeight="1">
      <c r="D85" s="111"/>
      <c r="E85" s="111"/>
      <c r="F85" s="25"/>
    </row>
    <row r="86" spans="4:6" s="103" customFormat="1" ht="15" customHeight="1">
      <c r="D86" s="111"/>
      <c r="E86" s="111"/>
      <c r="F86" s="25"/>
    </row>
    <row r="87" spans="4:6" s="103" customFormat="1" ht="15" customHeight="1">
      <c r="D87" s="111"/>
      <c r="E87" s="111"/>
      <c r="F87" s="25"/>
    </row>
    <row r="88" spans="4:6" s="103" customFormat="1" ht="15" customHeight="1">
      <c r="D88" s="111"/>
      <c r="E88" s="111"/>
      <c r="F88" s="25"/>
    </row>
    <row r="89" spans="4:6" s="103" customFormat="1" ht="15" customHeight="1">
      <c r="D89" s="111"/>
      <c r="E89" s="111"/>
      <c r="F89"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8" customWidth="1"/>
    <col min="2" max="4" width="18.7109375" style="189" customWidth="1"/>
    <col min="5" max="5" width="15.7109375" style="190" customWidth="1"/>
    <col min="6" max="16384" width="15.7109375" style="48" customWidth="1"/>
  </cols>
  <sheetData>
    <row r="1" spans="1:5" s="139" customFormat="1" ht="30" customHeight="1">
      <c r="A1" s="324" t="s">
        <v>0</v>
      </c>
      <c r="B1" s="325"/>
      <c r="C1" s="325"/>
      <c r="D1" s="326"/>
      <c r="E1" s="138"/>
    </row>
    <row r="2" spans="1:5" s="141" customFormat="1" ht="15" customHeight="1">
      <c r="A2" s="327"/>
      <c r="B2" s="328"/>
      <c r="C2" s="328"/>
      <c r="D2" s="329"/>
      <c r="E2" s="140"/>
    </row>
    <row r="3" spans="1:5" s="141" customFormat="1" ht="15" customHeight="1">
      <c r="A3" s="330" t="s">
        <v>110</v>
      </c>
      <c r="B3" s="331"/>
      <c r="C3" s="331"/>
      <c r="D3" s="332"/>
      <c r="E3" s="140"/>
    </row>
    <row r="4" spans="1:5" s="141" customFormat="1" ht="15" customHeight="1">
      <c r="A4" s="330" t="s">
        <v>111</v>
      </c>
      <c r="B4" s="331"/>
      <c r="C4" s="331"/>
      <c r="D4" s="332"/>
      <c r="E4" s="140"/>
    </row>
    <row r="5" spans="1:5" s="141" customFormat="1" ht="15" customHeight="1">
      <c r="A5" s="330" t="s">
        <v>112</v>
      </c>
      <c r="B5" s="331"/>
      <c r="C5" s="331"/>
      <c r="D5" s="332"/>
      <c r="E5" s="140"/>
    </row>
    <row r="6" spans="1:5" s="141" customFormat="1" ht="15" customHeight="1">
      <c r="A6" s="142"/>
      <c r="B6" s="143"/>
      <c r="C6" s="143"/>
      <c r="D6" s="144"/>
      <c r="E6" s="140"/>
    </row>
    <row r="7" spans="1:5" s="54" customFormat="1" ht="15" customHeight="1">
      <c r="A7" s="145"/>
      <c r="B7" s="143"/>
      <c r="C7" s="143"/>
      <c r="D7" s="144"/>
      <c r="E7" s="76"/>
    </row>
    <row r="8" spans="1:5" s="54" customFormat="1" ht="15" customHeight="1">
      <c r="A8" s="146" t="s">
        <v>113</v>
      </c>
      <c r="B8" s="147" t="s">
        <v>114</v>
      </c>
      <c r="C8" s="148"/>
      <c r="D8" s="149"/>
      <c r="E8" s="76"/>
    </row>
    <row r="9" spans="1:5" s="54" customFormat="1" ht="15" customHeight="1">
      <c r="A9" s="146"/>
      <c r="B9" s="150" t="s">
        <v>41</v>
      </c>
      <c r="C9" s="151"/>
      <c r="D9" s="152"/>
      <c r="E9" s="76"/>
    </row>
    <row r="10" spans="1:5" s="54" customFormat="1" ht="15" customHeight="1">
      <c r="A10" s="153"/>
      <c r="B10" s="154" t="s">
        <v>24</v>
      </c>
      <c r="C10" s="155"/>
      <c r="D10" s="156"/>
      <c r="E10" s="76"/>
    </row>
    <row r="11" spans="1:5" s="54" customFormat="1" ht="15" customHeight="1">
      <c r="A11" s="157" t="s">
        <v>115</v>
      </c>
      <c r="B11" s="158"/>
      <c r="C11" s="21">
        <f>'Premiums QTD-7'!F12</f>
        <v>2291419</v>
      </c>
      <c r="D11" s="156"/>
      <c r="E11" s="76"/>
    </row>
    <row r="12" spans="1:5" s="54" customFormat="1" ht="15" customHeight="1">
      <c r="A12" s="157"/>
      <c r="B12" s="158"/>
      <c r="C12" s="25"/>
      <c r="D12" s="156"/>
      <c r="E12" s="76"/>
    </row>
    <row r="13" spans="1:5" s="54" customFormat="1" ht="15" customHeight="1">
      <c r="A13" s="159" t="s">
        <v>116</v>
      </c>
      <c r="B13" s="160">
        <f>'Premiums QTD-7'!F18</f>
        <v>4597053</v>
      </c>
      <c r="C13" s="161"/>
      <c r="D13" s="156"/>
      <c r="E13" s="76"/>
    </row>
    <row r="14" spans="1:5" s="54" customFormat="1" ht="15" customHeight="1">
      <c r="A14" s="159" t="s">
        <v>117</v>
      </c>
      <c r="B14" s="162">
        <f>'Premiums QTD-7'!F24</f>
        <v>4631167</v>
      </c>
      <c r="C14" s="161"/>
      <c r="D14" s="156"/>
      <c r="E14" s="76"/>
    </row>
    <row r="15" spans="1:5" s="54" customFormat="1" ht="15" customHeight="1">
      <c r="A15" s="159" t="s">
        <v>118</v>
      </c>
      <c r="B15" s="158"/>
      <c r="C15" s="163">
        <f>B14-B13</f>
        <v>34114</v>
      </c>
      <c r="D15" s="156"/>
      <c r="E15" s="76"/>
    </row>
    <row r="16" spans="1:5" s="54" customFormat="1" ht="15" customHeight="1">
      <c r="A16" s="157" t="s">
        <v>119</v>
      </c>
      <c r="B16" s="158"/>
      <c r="C16" s="161"/>
      <c r="D16" s="164">
        <f>C11+C15</f>
        <v>2325533</v>
      </c>
      <c r="E16" s="76"/>
    </row>
    <row r="17" spans="1:4" s="54" customFormat="1" ht="15" customHeight="1">
      <c r="A17" s="159" t="s">
        <v>120</v>
      </c>
      <c r="B17" s="158"/>
      <c r="C17" s="165">
        <f>'[1]Loss Expenses Paid QTD-15'!E30</f>
        <v>845708</v>
      </c>
      <c r="D17" s="156"/>
    </row>
    <row r="18" spans="1:4" s="54" customFormat="1" ht="15" customHeight="1">
      <c r="A18" s="159" t="s">
        <v>121</v>
      </c>
      <c r="B18" s="158"/>
      <c r="C18" s="163">
        <f>-'[1]TB - Rounded'!H290</f>
        <v>149727</v>
      </c>
      <c r="D18" s="156"/>
    </row>
    <row r="19" spans="1:5" s="54" customFormat="1" ht="15" customHeight="1">
      <c r="A19" s="157" t="s">
        <v>122</v>
      </c>
      <c r="B19" s="158"/>
      <c r="C19" s="165">
        <f>C17-C18</f>
        <v>695981</v>
      </c>
      <c r="D19" s="156"/>
      <c r="E19" s="76"/>
    </row>
    <row r="20" spans="1:5" s="54" customFormat="1" ht="15" customHeight="1">
      <c r="A20" s="159" t="s">
        <v>123</v>
      </c>
      <c r="B20" s="160">
        <f>'Losses Incurred QTD-9'!F18+'Losses Incurred QTD-9'!F24</f>
        <v>1186580</v>
      </c>
      <c r="C20" s="161" t="s">
        <v>24</v>
      </c>
      <c r="D20" s="156"/>
      <c r="E20" s="76"/>
    </row>
    <row r="21" spans="1:5" s="54" customFormat="1" ht="15" customHeight="1">
      <c r="A21" s="159" t="s">
        <v>124</v>
      </c>
      <c r="B21" s="162">
        <f>'Losses Incurred QTD-9'!F31</f>
        <v>1495904</v>
      </c>
      <c r="C21" s="161"/>
      <c r="D21" s="156"/>
      <c r="E21" s="76"/>
    </row>
    <row r="22" spans="1:5" s="54" customFormat="1" ht="15" customHeight="1">
      <c r="A22" s="159" t="s">
        <v>125</v>
      </c>
      <c r="B22" s="166"/>
      <c r="C22" s="167">
        <f>B20-B21</f>
        <v>-309324</v>
      </c>
      <c r="D22" s="156"/>
      <c r="E22" s="76"/>
    </row>
    <row r="23" spans="1:5" s="54" customFormat="1" ht="15" customHeight="1">
      <c r="A23" s="157" t="s">
        <v>126</v>
      </c>
      <c r="B23" s="158"/>
      <c r="C23" s="161"/>
      <c r="D23" s="168">
        <f>C19+C22</f>
        <v>386657</v>
      </c>
      <c r="E23" s="161"/>
    </row>
    <row r="24" spans="1:5" s="54" customFormat="1" ht="15" customHeight="1">
      <c r="A24" s="159" t="s">
        <v>127</v>
      </c>
      <c r="B24" s="158"/>
      <c r="C24" s="165">
        <f>'[1]Loss Expenses Paid QTD-15'!C30</f>
        <v>96365</v>
      </c>
      <c r="D24" s="156"/>
      <c r="E24" s="169"/>
    </row>
    <row r="25" spans="1:5" s="54" customFormat="1" ht="15" customHeight="1">
      <c r="A25" s="159" t="s">
        <v>128</v>
      </c>
      <c r="B25" s="158"/>
      <c r="C25" s="163">
        <f>'[1]Loss Expenses Paid QTD-15'!I30</f>
        <v>154961</v>
      </c>
      <c r="D25" s="156"/>
      <c r="E25" s="169"/>
    </row>
    <row r="26" spans="1:5" s="54" customFormat="1" ht="15" customHeight="1">
      <c r="A26" s="157" t="s">
        <v>129</v>
      </c>
      <c r="B26" s="158"/>
      <c r="C26" s="165">
        <f>C24+C25</f>
        <v>251326</v>
      </c>
      <c r="D26" s="156"/>
      <c r="E26" s="161"/>
    </row>
    <row r="27" spans="1:5" s="54" customFormat="1" ht="15" customHeight="1">
      <c r="A27" s="159" t="s">
        <v>130</v>
      </c>
      <c r="B27" s="160">
        <f>'Loss Expenses QTD-11'!F18</f>
        <v>276605</v>
      </c>
      <c r="C27" s="161"/>
      <c r="D27" s="156"/>
      <c r="E27" s="169"/>
    </row>
    <row r="28" spans="1:5" s="54" customFormat="1" ht="15" customHeight="1">
      <c r="A28" s="159" t="s">
        <v>131</v>
      </c>
      <c r="B28" s="162">
        <f>'Loss Expenses QTD-11'!F24</f>
        <v>303171</v>
      </c>
      <c r="C28" s="161"/>
      <c r="D28" s="156"/>
      <c r="E28" s="161"/>
    </row>
    <row r="29" spans="1:5" s="54" customFormat="1" ht="15" customHeight="1">
      <c r="A29" s="159" t="s">
        <v>132</v>
      </c>
      <c r="B29" s="158"/>
      <c r="C29" s="167">
        <f>B27-B28</f>
        <v>-26566</v>
      </c>
      <c r="D29" s="156"/>
      <c r="E29" s="169"/>
    </row>
    <row r="30" spans="1:5" s="54" customFormat="1" ht="15" customHeight="1">
      <c r="A30" s="157" t="s">
        <v>133</v>
      </c>
      <c r="B30" s="158"/>
      <c r="C30" s="161"/>
      <c r="D30" s="170">
        <f>C26+C29</f>
        <v>224760</v>
      </c>
      <c r="E30" s="161"/>
    </row>
    <row r="31" spans="1:5" s="54" customFormat="1" ht="15" customHeight="1">
      <c r="A31" s="157" t="s">
        <v>134</v>
      </c>
      <c r="B31" s="158"/>
      <c r="C31" s="161"/>
      <c r="D31" s="171">
        <f>D23+D30</f>
        <v>611417</v>
      </c>
      <c r="E31" s="161"/>
    </row>
    <row r="32" spans="1:5" s="54" customFormat="1" ht="15" customHeight="1">
      <c r="A32" s="159" t="s">
        <v>135</v>
      </c>
      <c r="B32" s="158"/>
      <c r="C32" s="165">
        <f>'[1]TB - Rounded'!H636</f>
        <v>41820</v>
      </c>
      <c r="D32" s="156"/>
      <c r="E32" s="169"/>
    </row>
    <row r="33" spans="1:5" s="54" customFormat="1" ht="15" customHeight="1">
      <c r="A33" s="159" t="s">
        <v>136</v>
      </c>
      <c r="B33" s="160">
        <f>-'[1]TB - Rounded'!J127</f>
        <v>96051</v>
      </c>
      <c r="C33" s="161"/>
      <c r="D33" s="156"/>
      <c r="E33" s="76"/>
    </row>
    <row r="34" spans="1:5" s="54" customFormat="1" ht="15" customHeight="1">
      <c r="A34" s="159" t="s">
        <v>137</v>
      </c>
      <c r="B34" s="162">
        <v>126855</v>
      </c>
      <c r="C34" s="161"/>
      <c r="D34" s="156"/>
      <c r="E34" s="76"/>
    </row>
    <row r="35" spans="1:5" s="54" customFormat="1" ht="15" customHeight="1">
      <c r="A35" s="159" t="s">
        <v>138</v>
      </c>
      <c r="B35" s="158"/>
      <c r="C35" s="167">
        <f>B33-B34</f>
        <v>-30804</v>
      </c>
      <c r="D35" s="156"/>
      <c r="E35" s="76"/>
    </row>
    <row r="36" spans="1:5" s="54" customFormat="1" ht="15" customHeight="1">
      <c r="A36" s="157" t="s">
        <v>139</v>
      </c>
      <c r="B36" s="158"/>
      <c r="C36" s="161" t="s">
        <v>24</v>
      </c>
      <c r="D36" s="168">
        <f>C32+C35</f>
        <v>11016</v>
      </c>
      <c r="E36" s="76"/>
    </row>
    <row r="37" spans="1:5" s="54" customFormat="1" ht="15" customHeight="1">
      <c r="A37" s="159" t="s">
        <v>140</v>
      </c>
      <c r="B37" s="158"/>
      <c r="C37" s="165">
        <f>'[1]TB - Rounded'!H393</f>
        <v>195553</v>
      </c>
      <c r="D37" s="156"/>
      <c r="E37" s="76"/>
    </row>
    <row r="38" spans="1:5" s="54" customFormat="1" ht="15" customHeight="1">
      <c r="A38" s="159" t="s">
        <v>141</v>
      </c>
      <c r="B38" s="158"/>
      <c r="C38" s="165">
        <f>'[1]TB - Rounded'!H404</f>
        <v>28871</v>
      </c>
      <c r="D38" s="156"/>
      <c r="E38" s="172"/>
    </row>
    <row r="39" spans="1:6" s="54" customFormat="1" ht="15" customHeight="1">
      <c r="A39" s="159" t="s">
        <v>142</v>
      </c>
      <c r="B39" s="158"/>
      <c r="C39" s="163">
        <f>'[1]TB - Rounded'!H620-C43-1</f>
        <v>1048826</v>
      </c>
      <c r="D39" s="156"/>
      <c r="E39" s="172"/>
      <c r="F39" s="76"/>
    </row>
    <row r="40" spans="1:6" s="54" customFormat="1" ht="15" customHeight="1">
      <c r="A40" s="157" t="s">
        <v>143</v>
      </c>
      <c r="B40" s="158"/>
      <c r="C40" s="165">
        <f>SUM(C37:C39)</f>
        <v>1273250</v>
      </c>
      <c r="D40" s="156"/>
      <c r="E40" s="172"/>
      <c r="F40" s="76"/>
    </row>
    <row r="41" spans="1:5" s="54" customFormat="1" ht="15" customHeight="1">
      <c r="A41" s="159" t="s">
        <v>136</v>
      </c>
      <c r="B41" s="160">
        <f>-'[1]TB - Rounded'!J142</f>
        <v>58241</v>
      </c>
      <c r="C41" s="161"/>
      <c r="D41" s="156"/>
      <c r="E41" s="172"/>
    </row>
    <row r="42" spans="1:5" s="54" customFormat="1" ht="15" customHeight="1">
      <c r="A42" s="159" t="s">
        <v>137</v>
      </c>
      <c r="B42" s="162">
        <v>95715</v>
      </c>
      <c r="C42" s="161" t="s">
        <v>24</v>
      </c>
      <c r="D42" s="156"/>
      <c r="E42" s="76"/>
    </row>
    <row r="43" spans="1:5" s="54" customFormat="1" ht="15" customHeight="1">
      <c r="A43" s="159" t="s">
        <v>144</v>
      </c>
      <c r="B43" s="158"/>
      <c r="C43" s="167">
        <f>+B41-B42</f>
        <v>-37474</v>
      </c>
      <c r="D43" s="156"/>
      <c r="E43" s="76"/>
    </row>
    <row r="44" spans="1:6" s="54" customFormat="1" ht="15" customHeight="1">
      <c r="A44" s="157" t="s">
        <v>145</v>
      </c>
      <c r="B44" s="158"/>
      <c r="C44" s="161"/>
      <c r="D44" s="170">
        <f>SUM(C40:C43)</f>
        <v>1235776</v>
      </c>
      <c r="E44" s="76"/>
      <c r="F44" s="76"/>
    </row>
    <row r="45" spans="1:6" s="54" customFormat="1" ht="15" customHeight="1">
      <c r="A45" s="157" t="s">
        <v>146</v>
      </c>
      <c r="B45" s="158"/>
      <c r="C45" s="161"/>
      <c r="D45" s="170">
        <f>SUM(D36:D44)</f>
        <v>1246792</v>
      </c>
      <c r="E45" s="76"/>
      <c r="F45" s="173"/>
    </row>
    <row r="46" spans="1:6" s="54" customFormat="1" ht="15" customHeight="1">
      <c r="A46" s="157" t="s">
        <v>147</v>
      </c>
      <c r="B46" s="158"/>
      <c r="C46" s="161"/>
      <c r="D46" s="174">
        <f>+D31+D45</f>
        <v>1858209</v>
      </c>
      <c r="E46" s="76"/>
      <c r="F46" s="173"/>
    </row>
    <row r="47" spans="1:6" s="54" customFormat="1" ht="15" customHeight="1">
      <c r="A47" s="157" t="s">
        <v>148</v>
      </c>
      <c r="B47" s="158"/>
      <c r="C47" s="161"/>
      <c r="D47" s="171">
        <f>D16-D31-D45</f>
        <v>467324</v>
      </c>
      <c r="E47" s="175"/>
      <c r="F47" s="76"/>
    </row>
    <row r="48" spans="1:4" s="54" customFormat="1" ht="15" customHeight="1">
      <c r="A48" s="159" t="s">
        <v>149</v>
      </c>
      <c r="B48" s="158"/>
      <c r="C48" s="165">
        <f>-'[1]TB - Rounded'!H256-C51</f>
        <v>37602</v>
      </c>
      <c r="D48" s="156"/>
    </row>
    <row r="49" spans="1:5" s="54" customFormat="1" ht="15" customHeight="1">
      <c r="A49" s="159" t="s">
        <v>150</v>
      </c>
      <c r="B49" s="160">
        <f>'[1]TB - Rounded'!J36</f>
        <v>24360</v>
      </c>
      <c r="C49" s="161"/>
      <c r="D49" s="156"/>
      <c r="E49" s="76"/>
    </row>
    <row r="50" spans="1:5" s="54" customFormat="1" ht="15" customHeight="1">
      <c r="A50" s="159" t="s">
        <v>151</v>
      </c>
      <c r="B50" s="162">
        <v>28323</v>
      </c>
      <c r="C50" s="161"/>
      <c r="D50" s="156"/>
      <c r="E50" s="76"/>
    </row>
    <row r="51" spans="1:5" s="54" customFormat="1" ht="15" customHeight="1">
      <c r="A51" s="159" t="s">
        <v>152</v>
      </c>
      <c r="B51" s="158"/>
      <c r="C51" s="167">
        <f>B49-B50</f>
        <v>-3963</v>
      </c>
      <c r="D51" s="156"/>
      <c r="E51" s="76"/>
    </row>
    <row r="52" spans="1:5" s="54" customFormat="1" ht="15" customHeight="1">
      <c r="A52" s="157" t="s">
        <v>153</v>
      </c>
      <c r="B52" s="158"/>
      <c r="C52" s="161"/>
      <c r="D52" s="170">
        <f>C48+C51</f>
        <v>33639</v>
      </c>
      <c r="E52" s="76"/>
    </row>
    <row r="53" spans="1:5" s="54" customFormat="1" ht="15" customHeight="1">
      <c r="A53" s="159" t="s">
        <v>154</v>
      </c>
      <c r="B53" s="158"/>
      <c r="C53" s="161"/>
      <c r="D53" s="176">
        <f>-'[1]TB - Rounded'!H263</f>
        <v>1065</v>
      </c>
      <c r="E53" s="76"/>
    </row>
    <row r="54" spans="1:5" s="54" customFormat="1" ht="15" customHeight="1">
      <c r="A54" s="157" t="s">
        <v>155</v>
      </c>
      <c r="B54" s="158"/>
      <c r="C54" s="161"/>
      <c r="D54" s="170">
        <f>SUM(D52:D53)</f>
        <v>34704</v>
      </c>
      <c r="E54" s="76"/>
    </row>
    <row r="55" spans="1:5" s="54" customFormat="1" ht="15" customHeight="1">
      <c r="A55" s="177" t="s">
        <v>156</v>
      </c>
      <c r="B55" s="158"/>
      <c r="C55" s="161"/>
      <c r="D55" s="170">
        <f>-'[1]TB - Rounded'!H266</f>
        <v>4273</v>
      </c>
      <c r="E55" s="76"/>
    </row>
    <row r="56" spans="1:6" s="54" customFormat="1" ht="15" customHeight="1">
      <c r="A56" s="178" t="s">
        <v>157</v>
      </c>
      <c r="B56" s="179"/>
      <c r="C56" s="180"/>
      <c r="D56" s="174">
        <f>D47+D54+D55</f>
        <v>506301</v>
      </c>
      <c r="E56" s="175"/>
      <c r="F56" s="181"/>
    </row>
    <row r="57" spans="1:5" s="54" customFormat="1" ht="15" customHeight="1">
      <c r="A57" s="182"/>
      <c r="B57" s="183"/>
      <c r="C57" s="183"/>
      <c r="D57" s="183"/>
      <c r="E57" s="76"/>
    </row>
    <row r="58" spans="1:5" s="54" customFormat="1" ht="15" customHeight="1">
      <c r="A58" s="182"/>
      <c r="B58" s="183"/>
      <c r="C58" s="183"/>
      <c r="D58" s="183"/>
      <c r="E58" s="76"/>
    </row>
    <row r="59" spans="1:5" s="54" customFormat="1" ht="15" customHeight="1">
      <c r="A59" s="182"/>
      <c r="B59" s="183"/>
      <c r="C59" s="183"/>
      <c r="D59" s="183"/>
      <c r="E59" s="76"/>
    </row>
    <row r="60" spans="1:5" s="54" customFormat="1" ht="15" customHeight="1">
      <c r="A60" s="182"/>
      <c r="B60" s="183"/>
      <c r="C60" s="183"/>
      <c r="D60" s="183"/>
      <c r="E60" s="76"/>
    </row>
    <row r="61" spans="1:5" s="54" customFormat="1" ht="15" customHeight="1">
      <c r="A61" s="182"/>
      <c r="B61" s="183"/>
      <c r="C61" s="183"/>
      <c r="D61" s="183"/>
      <c r="E61" s="76"/>
    </row>
    <row r="62" spans="1:5" s="54" customFormat="1" ht="15" customHeight="1">
      <c r="A62" s="182"/>
      <c r="B62" s="183"/>
      <c r="C62" s="183"/>
      <c r="D62" s="183"/>
      <c r="E62" s="76"/>
    </row>
    <row r="63" spans="1:5" s="54" customFormat="1" ht="15" customHeight="1">
      <c r="A63" s="182"/>
      <c r="B63" s="183"/>
      <c r="C63" s="183"/>
      <c r="D63" s="183"/>
      <c r="E63" s="76"/>
    </row>
    <row r="64" spans="1:5" s="54" customFormat="1" ht="15" customHeight="1">
      <c r="A64" s="182"/>
      <c r="B64" s="184"/>
      <c r="C64" s="183"/>
      <c r="D64" s="183"/>
      <c r="E64" s="76"/>
    </row>
    <row r="65" spans="1:5" s="54" customFormat="1" ht="15" customHeight="1">
      <c r="A65" s="182"/>
      <c r="B65" s="184"/>
      <c r="C65" s="183"/>
      <c r="D65" s="183"/>
      <c r="E65" s="76"/>
    </row>
    <row r="66" spans="1:5" s="54" customFormat="1" ht="15" customHeight="1">
      <c r="A66" s="182"/>
      <c r="B66" s="184"/>
      <c r="C66" s="183"/>
      <c r="D66" s="183"/>
      <c r="E66" s="76"/>
    </row>
    <row r="67" spans="1:5" s="54" customFormat="1" ht="15" customHeight="1">
      <c r="A67" s="182"/>
      <c r="B67" s="184"/>
      <c r="C67" s="185"/>
      <c r="D67" s="183"/>
      <c r="E67" s="76"/>
    </row>
    <row r="68" spans="1:5" s="54" customFormat="1" ht="15" customHeight="1">
      <c r="A68" s="182"/>
      <c r="B68" s="184"/>
      <c r="C68" s="183"/>
      <c r="D68" s="183"/>
      <c r="E68" s="76"/>
    </row>
    <row r="69" spans="2:5" s="54" customFormat="1" ht="15" customHeight="1">
      <c r="B69" s="184"/>
      <c r="C69" s="183"/>
      <c r="D69" s="183"/>
      <c r="E69" s="76"/>
    </row>
    <row r="70" spans="1:5" s="54" customFormat="1" ht="15" customHeight="1">
      <c r="A70" s="182"/>
      <c r="B70" s="184"/>
      <c r="C70" s="183"/>
      <c r="D70" s="183"/>
      <c r="E70" s="76"/>
    </row>
    <row r="71" spans="1:5" s="54" customFormat="1" ht="15" customHeight="1">
      <c r="A71" s="182"/>
      <c r="B71" s="184"/>
      <c r="C71" s="183"/>
      <c r="D71" s="183"/>
      <c r="E71" s="76"/>
    </row>
    <row r="72" spans="1:5" s="54" customFormat="1" ht="15" customHeight="1">
      <c r="A72" s="182"/>
      <c r="B72" s="186"/>
      <c r="C72" s="183"/>
      <c r="D72" s="183"/>
      <c r="E72" s="76"/>
    </row>
    <row r="73" spans="1:5" s="54" customFormat="1" ht="15" customHeight="1">
      <c r="A73" s="182"/>
      <c r="B73" s="183"/>
      <c r="C73" s="185"/>
      <c r="D73" s="183"/>
      <c r="E73" s="76"/>
    </row>
    <row r="74" spans="1:5" s="54" customFormat="1" ht="15" customHeight="1">
      <c r="A74" s="182"/>
      <c r="B74" s="183"/>
      <c r="C74" s="183"/>
      <c r="D74" s="183"/>
      <c r="E74" s="76"/>
    </row>
    <row r="75" spans="1:5" s="54" customFormat="1" ht="15" customHeight="1">
      <c r="A75" s="182"/>
      <c r="B75" s="183"/>
      <c r="C75" s="183"/>
      <c r="D75" s="183"/>
      <c r="E75" s="76"/>
    </row>
    <row r="76" spans="1:5" s="54" customFormat="1" ht="15" customHeight="1">
      <c r="A76" s="182"/>
      <c r="B76" s="183"/>
      <c r="C76" s="183"/>
      <c r="D76" s="183"/>
      <c r="E76" s="76"/>
    </row>
    <row r="77" spans="1:5" s="54" customFormat="1" ht="15" customHeight="1">
      <c r="A77" s="182"/>
      <c r="B77" s="183"/>
      <c r="C77" s="183"/>
      <c r="D77" s="183"/>
      <c r="E77" s="76"/>
    </row>
    <row r="78" spans="1:5" s="54" customFormat="1" ht="15" customHeight="1">
      <c r="A78" s="182"/>
      <c r="B78" s="183"/>
      <c r="C78" s="183"/>
      <c r="D78" s="183"/>
      <c r="E78" s="76"/>
    </row>
    <row r="79" spans="1:5" s="54" customFormat="1" ht="15" customHeight="1">
      <c r="A79" s="182"/>
      <c r="B79" s="183"/>
      <c r="C79" s="183"/>
      <c r="D79" s="183"/>
      <c r="E79" s="76"/>
    </row>
    <row r="80" spans="1:5" s="54" customFormat="1" ht="15" customHeight="1">
      <c r="A80" s="182"/>
      <c r="B80" s="183"/>
      <c r="C80" s="183"/>
      <c r="D80" s="183"/>
      <c r="E80" s="76"/>
    </row>
    <row r="81" spans="1:5" s="54" customFormat="1" ht="15" customHeight="1">
      <c r="A81" s="182"/>
      <c r="B81" s="183"/>
      <c r="C81" s="183"/>
      <c r="D81" s="183"/>
      <c r="E81" s="76"/>
    </row>
    <row r="82" spans="1:5" s="54" customFormat="1" ht="15" customHeight="1">
      <c r="A82" s="182"/>
      <c r="B82" s="183"/>
      <c r="C82" s="183"/>
      <c r="D82" s="183"/>
      <c r="E82" s="76"/>
    </row>
    <row r="83" spans="1:5" s="54" customFormat="1" ht="15" customHeight="1">
      <c r="A83" s="182"/>
      <c r="B83" s="183"/>
      <c r="C83" s="183"/>
      <c r="D83" s="183"/>
      <c r="E83" s="76"/>
    </row>
    <row r="84" spans="1:5" s="54" customFormat="1" ht="15" customHeight="1">
      <c r="A84" s="182"/>
      <c r="B84" s="183"/>
      <c r="C84" s="183"/>
      <c r="D84" s="183"/>
      <c r="E84" s="76"/>
    </row>
    <row r="85" spans="1:5" s="54" customFormat="1" ht="15" customHeight="1">
      <c r="A85" s="182"/>
      <c r="B85" s="183"/>
      <c r="C85" s="183"/>
      <c r="D85" s="183"/>
      <c r="E85" s="76"/>
    </row>
    <row r="86" spans="1:5" s="54" customFormat="1" ht="15" customHeight="1">
      <c r="A86" s="182"/>
      <c r="B86" s="183"/>
      <c r="C86" s="183"/>
      <c r="D86" s="183"/>
      <c r="E86" s="76"/>
    </row>
    <row r="87" spans="1:5" s="54" customFormat="1" ht="15" customHeight="1">
      <c r="A87" s="182"/>
      <c r="B87" s="183"/>
      <c r="C87" s="183"/>
      <c r="D87" s="183"/>
      <c r="E87" s="76"/>
    </row>
    <row r="88" spans="1:5" s="54" customFormat="1" ht="15" customHeight="1">
      <c r="A88" s="182"/>
      <c r="B88" s="183"/>
      <c r="C88" s="183"/>
      <c r="D88" s="183"/>
      <c r="E88" s="76"/>
    </row>
    <row r="89" spans="1:5" s="54" customFormat="1" ht="15" customHeight="1">
      <c r="A89" s="182"/>
      <c r="B89" s="183"/>
      <c r="C89" s="186"/>
      <c r="D89" s="186"/>
      <c r="E89" s="76"/>
    </row>
    <row r="90" spans="1:5" s="54" customFormat="1" ht="15" customHeight="1">
      <c r="A90" s="182"/>
      <c r="B90" s="183"/>
      <c r="C90" s="186"/>
      <c r="D90" s="186"/>
      <c r="E90" s="76"/>
    </row>
    <row r="91" spans="1:5" s="54" customFormat="1" ht="15" customHeight="1">
      <c r="A91" s="182"/>
      <c r="B91" s="183"/>
      <c r="C91" s="186"/>
      <c r="D91" s="186"/>
      <c r="E91" s="76"/>
    </row>
    <row r="92" spans="1:5" s="54" customFormat="1" ht="15" customHeight="1">
      <c r="A92" s="182"/>
      <c r="B92" s="186"/>
      <c r="C92" s="186"/>
      <c r="D92" s="186"/>
      <c r="E92" s="76"/>
    </row>
    <row r="93" spans="1:5" s="54" customFormat="1" ht="15" customHeight="1">
      <c r="A93" s="182"/>
      <c r="B93" s="186"/>
      <c r="C93" s="186"/>
      <c r="D93" s="186"/>
      <c r="E93" s="76"/>
    </row>
    <row r="94" spans="1:5" s="54" customFormat="1" ht="15" customHeight="1">
      <c r="A94" s="182"/>
      <c r="B94" s="186"/>
      <c r="C94" s="186"/>
      <c r="D94" s="186"/>
      <c r="E94" s="76"/>
    </row>
    <row r="95" spans="1:5" s="54" customFormat="1" ht="15" customHeight="1">
      <c r="A95" s="182"/>
      <c r="B95" s="186"/>
      <c r="C95" s="186"/>
      <c r="D95" s="186"/>
      <c r="E95" s="76"/>
    </row>
    <row r="96" spans="1:5" s="54" customFormat="1" ht="15" customHeight="1">
      <c r="A96" s="182"/>
      <c r="B96" s="186"/>
      <c r="C96" s="186"/>
      <c r="D96" s="186"/>
      <c r="E96" s="76"/>
    </row>
    <row r="97" spans="1:5" s="54" customFormat="1" ht="15" customHeight="1">
      <c r="A97" s="182"/>
      <c r="B97" s="186"/>
      <c r="C97" s="186"/>
      <c r="D97" s="186"/>
      <c r="E97" s="76"/>
    </row>
    <row r="98" spans="1:5" s="54" customFormat="1" ht="15" customHeight="1">
      <c r="A98" s="182"/>
      <c r="B98" s="186"/>
      <c r="C98" s="186"/>
      <c r="D98" s="186"/>
      <c r="E98" s="76"/>
    </row>
    <row r="99" spans="1:5" s="54" customFormat="1" ht="15" customHeight="1">
      <c r="A99" s="182"/>
      <c r="B99" s="186"/>
      <c r="C99" s="186"/>
      <c r="D99" s="186"/>
      <c r="E99" s="76"/>
    </row>
    <row r="100" spans="1:5" s="54" customFormat="1" ht="15" customHeight="1">
      <c r="A100" s="182"/>
      <c r="B100" s="186"/>
      <c r="C100" s="186"/>
      <c r="D100" s="186"/>
      <c r="E100" s="76"/>
    </row>
    <row r="101" spans="1:5" s="54" customFormat="1" ht="15" customHeight="1">
      <c r="A101" s="182"/>
      <c r="B101" s="186"/>
      <c r="C101" s="186"/>
      <c r="D101" s="186"/>
      <c r="E101" s="76"/>
    </row>
    <row r="102" spans="1:5" s="54" customFormat="1" ht="15" customHeight="1">
      <c r="A102" s="182"/>
      <c r="B102" s="186"/>
      <c r="C102" s="186"/>
      <c r="D102" s="186"/>
      <c r="E102" s="76"/>
    </row>
    <row r="103" spans="1:5" s="54" customFormat="1" ht="15" customHeight="1">
      <c r="A103" s="182"/>
      <c r="B103" s="186"/>
      <c r="C103" s="186"/>
      <c r="D103" s="186"/>
      <c r="E103" s="76"/>
    </row>
    <row r="104" spans="1:5" s="54" customFormat="1" ht="15" customHeight="1">
      <c r="A104" s="182"/>
      <c r="B104" s="186"/>
      <c r="C104" s="186"/>
      <c r="D104" s="186"/>
      <c r="E104" s="76"/>
    </row>
    <row r="105" spans="1:5" s="54" customFormat="1" ht="15" customHeight="1">
      <c r="A105" s="182"/>
      <c r="B105" s="186"/>
      <c r="C105" s="186"/>
      <c r="D105" s="186"/>
      <c r="E105" s="76"/>
    </row>
    <row r="106" spans="1:5" s="54" customFormat="1" ht="15" customHeight="1">
      <c r="A106" s="182"/>
      <c r="B106" s="186"/>
      <c r="C106" s="186"/>
      <c r="D106" s="186"/>
      <c r="E106" s="76"/>
    </row>
    <row r="107" spans="1:5" s="54" customFormat="1" ht="15" customHeight="1">
      <c r="A107" s="182"/>
      <c r="B107" s="186"/>
      <c r="C107" s="186"/>
      <c r="D107" s="186"/>
      <c r="E107" s="76"/>
    </row>
    <row r="108" spans="1:5" s="54" customFormat="1" ht="15" customHeight="1">
      <c r="A108" s="182"/>
      <c r="B108" s="186"/>
      <c r="C108" s="186"/>
      <c r="D108" s="186"/>
      <c r="E108" s="76"/>
    </row>
    <row r="109" spans="1:5" s="54" customFormat="1" ht="15" customHeight="1">
      <c r="A109" s="182"/>
      <c r="B109" s="186"/>
      <c r="C109" s="186"/>
      <c r="D109" s="186"/>
      <c r="E109" s="76"/>
    </row>
    <row r="110" spans="1:5" s="54" customFormat="1" ht="15" customHeight="1">
      <c r="A110" s="182"/>
      <c r="B110" s="186"/>
      <c r="C110" s="186"/>
      <c r="D110" s="186"/>
      <c r="E110" s="76"/>
    </row>
    <row r="111" spans="1:5" s="54" customFormat="1" ht="15" customHeight="1">
      <c r="A111" s="182"/>
      <c r="B111" s="186"/>
      <c r="C111" s="186"/>
      <c r="D111" s="186"/>
      <c r="E111" s="76"/>
    </row>
    <row r="112" spans="1:5" s="54" customFormat="1" ht="15" customHeight="1">
      <c r="A112" s="182"/>
      <c r="B112" s="186"/>
      <c r="C112" s="186"/>
      <c r="D112" s="186"/>
      <c r="E112" s="76"/>
    </row>
    <row r="113" spans="1:5" s="54" customFormat="1" ht="15" customHeight="1">
      <c r="A113" s="182"/>
      <c r="B113" s="186"/>
      <c r="C113" s="186"/>
      <c r="D113" s="186"/>
      <c r="E113" s="76"/>
    </row>
    <row r="114" spans="1:5" s="54" customFormat="1" ht="15" customHeight="1">
      <c r="A114" s="182"/>
      <c r="B114" s="186"/>
      <c r="C114" s="186"/>
      <c r="D114" s="186"/>
      <c r="E114" s="76"/>
    </row>
    <row r="115" spans="1:5" s="54" customFormat="1" ht="15" customHeight="1">
      <c r="A115" s="182"/>
      <c r="B115" s="186"/>
      <c r="C115" s="186"/>
      <c r="D115" s="186"/>
      <c r="E115" s="76"/>
    </row>
    <row r="116" spans="1:5" s="54" customFormat="1" ht="15" customHeight="1">
      <c r="A116" s="182"/>
      <c r="B116" s="186"/>
      <c r="C116" s="186"/>
      <c r="D116" s="186"/>
      <c r="E116" s="76"/>
    </row>
    <row r="117" spans="1:5" s="54" customFormat="1" ht="15" customHeight="1">
      <c r="A117" s="182"/>
      <c r="B117" s="186"/>
      <c r="C117" s="186"/>
      <c r="D117" s="186"/>
      <c r="E117" s="76"/>
    </row>
    <row r="118" spans="1:5" s="54" customFormat="1" ht="15" customHeight="1">
      <c r="A118" s="182"/>
      <c r="B118" s="186"/>
      <c r="C118" s="186"/>
      <c r="D118" s="186"/>
      <c r="E118" s="76"/>
    </row>
    <row r="119" spans="1:5" s="54" customFormat="1" ht="15" customHeight="1">
      <c r="A119" s="182"/>
      <c r="B119" s="186"/>
      <c r="C119" s="186"/>
      <c r="D119" s="186"/>
      <c r="E119" s="76"/>
    </row>
    <row r="120" spans="1:5" s="54" customFormat="1" ht="15" customHeight="1">
      <c r="A120" s="182"/>
      <c r="B120" s="186"/>
      <c r="C120" s="186"/>
      <c r="D120" s="186"/>
      <c r="E120" s="76"/>
    </row>
    <row r="121" spans="1:5" s="54" customFormat="1" ht="15" customHeight="1">
      <c r="A121" s="187"/>
      <c r="B121" s="186"/>
      <c r="C121" s="186"/>
      <c r="D121" s="186"/>
      <c r="E121" s="76"/>
    </row>
    <row r="122" spans="1:5" s="54" customFormat="1" ht="15" customHeight="1">
      <c r="A122" s="187"/>
      <c r="B122" s="186"/>
      <c r="C122" s="186"/>
      <c r="D122" s="186"/>
      <c r="E122" s="76"/>
    </row>
    <row r="123" spans="1:5" s="54" customFormat="1" ht="15" customHeight="1">
      <c r="A123" s="187"/>
      <c r="B123" s="186"/>
      <c r="C123" s="186"/>
      <c r="D123" s="186"/>
      <c r="E123" s="76"/>
    </row>
    <row r="124" spans="1:5" s="54" customFormat="1" ht="15" customHeight="1">
      <c r="A124" s="187"/>
      <c r="B124" s="186"/>
      <c r="C124" s="186"/>
      <c r="D124" s="186"/>
      <c r="E124" s="76"/>
    </row>
    <row r="125" spans="1:5" s="54" customFormat="1" ht="15" customHeight="1">
      <c r="A125" s="187"/>
      <c r="B125" s="186"/>
      <c r="C125" s="186"/>
      <c r="D125" s="186"/>
      <c r="E125" s="76"/>
    </row>
    <row r="126" spans="1:5" s="54" customFormat="1" ht="15" customHeight="1">
      <c r="A126" s="187"/>
      <c r="B126" s="186"/>
      <c r="C126" s="186"/>
      <c r="D126" s="186"/>
      <c r="E126" s="76"/>
    </row>
    <row r="127" spans="1:5" s="54" customFormat="1" ht="15" customHeight="1">
      <c r="A127" s="187"/>
      <c r="B127" s="186"/>
      <c r="C127" s="186"/>
      <c r="D127" s="186"/>
      <c r="E127" s="76"/>
    </row>
    <row r="128" ht="15" customHeight="1">
      <c r="A128" s="188"/>
    </row>
    <row r="129" s="48" customFormat="1" ht="15" customHeight="1">
      <c r="A129" s="188"/>
    </row>
    <row r="130" s="48" customFormat="1" ht="15" customHeight="1">
      <c r="A130" s="188"/>
    </row>
    <row r="131" s="48" customFormat="1" ht="15" customHeight="1">
      <c r="A131" s="188"/>
    </row>
    <row r="132" s="48" customFormat="1" ht="15" customHeight="1">
      <c r="A132" s="188"/>
    </row>
    <row r="133" s="48" customFormat="1" ht="15" customHeight="1">
      <c r="A133" s="188"/>
    </row>
    <row r="134" s="48" customFormat="1" ht="15" customHeight="1">
      <c r="A134" s="188"/>
    </row>
    <row r="135" s="48" customFormat="1" ht="15" customHeight="1">
      <c r="A135" s="188"/>
    </row>
    <row r="136" s="48" customFormat="1" ht="15" customHeight="1">
      <c r="A136" s="188"/>
    </row>
    <row r="137" s="48" customFormat="1" ht="15" customHeight="1">
      <c r="A137" s="188"/>
    </row>
    <row r="138" s="48" customFormat="1" ht="15" customHeight="1">
      <c r="A138" s="188"/>
    </row>
    <row r="139" s="48" customFormat="1" ht="15" customHeight="1">
      <c r="A139" s="188"/>
    </row>
    <row r="140" s="48" customFormat="1" ht="15" customHeight="1">
      <c r="A140" s="188"/>
    </row>
    <row r="141" s="48" customFormat="1" ht="15" customHeight="1">
      <c r="A141" s="188"/>
    </row>
    <row r="142" s="48" customFormat="1" ht="15" customHeight="1">
      <c r="A142" s="188"/>
    </row>
    <row r="143" s="48" customFormat="1" ht="15" customHeight="1">
      <c r="A143" s="188"/>
    </row>
    <row r="144" s="48" customFormat="1" ht="15" customHeight="1">
      <c r="A144" s="188"/>
    </row>
    <row r="145" s="48" customFormat="1" ht="15" customHeight="1">
      <c r="A145" s="188"/>
    </row>
    <row r="146" s="48" customFormat="1" ht="15" customHeight="1">
      <c r="A146" s="188"/>
    </row>
    <row r="147" s="48" customFormat="1" ht="15" customHeight="1">
      <c r="A147" s="188"/>
    </row>
    <row r="148" s="48" customFormat="1" ht="15" customHeight="1">
      <c r="A148" s="188"/>
    </row>
    <row r="149" s="48" customFormat="1" ht="15" customHeight="1">
      <c r="A149" s="188"/>
    </row>
    <row r="150" s="48" customFormat="1" ht="15" customHeight="1">
      <c r="A150" s="188"/>
    </row>
    <row r="151" s="48" customFormat="1" ht="15" customHeight="1">
      <c r="A151" s="188"/>
    </row>
    <row r="152" s="48" customFormat="1" ht="15" customHeight="1">
      <c r="A152" s="188"/>
    </row>
    <row r="153" s="48" customFormat="1" ht="15" customHeight="1">
      <c r="A153" s="188"/>
    </row>
    <row r="154" s="48" customFormat="1" ht="15" customHeight="1">
      <c r="A154" s="188"/>
    </row>
    <row r="155" s="48" customFormat="1" ht="15" customHeight="1">
      <c r="A155" s="188"/>
    </row>
    <row r="156" s="48" customFormat="1" ht="15" customHeight="1">
      <c r="A156" s="188"/>
    </row>
    <row r="157" s="48" customFormat="1" ht="15" customHeight="1">
      <c r="A157" s="188"/>
    </row>
    <row r="158" s="48" customFormat="1" ht="15" customHeight="1">
      <c r="A158" s="188"/>
    </row>
    <row r="159" s="48" customFormat="1" ht="15" customHeight="1">
      <c r="A159" s="188"/>
    </row>
    <row r="160" s="48" customFormat="1" ht="15" customHeight="1">
      <c r="A160" s="188"/>
    </row>
    <row r="161" s="48" customFormat="1" ht="15" customHeight="1">
      <c r="A161" s="188"/>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8" customWidth="1"/>
    <col min="2" max="4" width="18.7109375" style="189" customWidth="1"/>
    <col min="5" max="5" width="15.7109375" style="190" customWidth="1"/>
    <col min="6" max="16384" width="15.7109375" style="48" customWidth="1"/>
  </cols>
  <sheetData>
    <row r="1" spans="1:5" s="139" customFormat="1" ht="30" customHeight="1">
      <c r="A1" s="324" t="s">
        <v>0</v>
      </c>
      <c r="B1" s="325"/>
      <c r="C1" s="325"/>
      <c r="D1" s="326"/>
      <c r="E1" s="138"/>
    </row>
    <row r="2" spans="1:5" s="141" customFormat="1" ht="15" customHeight="1">
      <c r="A2" s="327"/>
      <c r="B2" s="328"/>
      <c r="C2" s="328"/>
      <c r="D2" s="329"/>
      <c r="E2" s="140"/>
    </row>
    <row r="3" spans="1:5" s="141" customFormat="1" ht="15" customHeight="1">
      <c r="A3" s="330" t="s">
        <v>110</v>
      </c>
      <c r="B3" s="331"/>
      <c r="C3" s="331"/>
      <c r="D3" s="332"/>
      <c r="E3" s="140"/>
    </row>
    <row r="4" spans="1:5" s="141" customFormat="1" ht="15" customHeight="1">
      <c r="A4" s="330" t="s">
        <v>111</v>
      </c>
      <c r="B4" s="331"/>
      <c r="C4" s="331"/>
      <c r="D4" s="332"/>
      <c r="E4" s="140"/>
    </row>
    <row r="5" spans="1:5" s="141" customFormat="1" ht="15" customHeight="1">
      <c r="A5" s="330" t="s">
        <v>158</v>
      </c>
      <c r="B5" s="331"/>
      <c r="C5" s="331"/>
      <c r="D5" s="332"/>
      <c r="E5" s="140"/>
    </row>
    <row r="6" spans="1:5" s="141" customFormat="1" ht="15" customHeight="1">
      <c r="A6" s="142"/>
      <c r="B6" s="143"/>
      <c r="C6" s="143"/>
      <c r="D6" s="144"/>
      <c r="E6" s="140"/>
    </row>
    <row r="7" spans="1:5" s="54" customFormat="1" ht="15" customHeight="1">
      <c r="A7" s="145"/>
      <c r="B7" s="143"/>
      <c r="C7" s="143"/>
      <c r="D7" s="144"/>
      <c r="E7" s="76"/>
    </row>
    <row r="8" spans="1:5" s="54" customFormat="1" ht="15" customHeight="1">
      <c r="A8" s="146" t="s">
        <v>113</v>
      </c>
      <c r="B8" s="147" t="s">
        <v>114</v>
      </c>
      <c r="C8" s="148"/>
      <c r="D8" s="149"/>
      <c r="E8" s="76"/>
    </row>
    <row r="9" spans="1:5" s="54" customFormat="1" ht="15" customHeight="1">
      <c r="A9" s="146"/>
      <c r="B9" s="150" t="s">
        <v>42</v>
      </c>
      <c r="C9" s="151"/>
      <c r="D9" s="152"/>
      <c r="E9" s="76"/>
    </row>
    <row r="10" spans="1:5" s="54" customFormat="1" ht="15" customHeight="1">
      <c r="A10" s="153"/>
      <c r="B10" s="154" t="s">
        <v>24</v>
      </c>
      <c r="C10" s="155"/>
      <c r="D10" s="156"/>
      <c r="E10" s="76"/>
    </row>
    <row r="11" spans="1:5" s="54" customFormat="1" ht="15" customHeight="1">
      <c r="A11" s="157" t="s">
        <v>115</v>
      </c>
      <c r="B11" s="158"/>
      <c r="C11" s="21">
        <f>'Premiums YTD-8'!F12</f>
        <v>4418361</v>
      </c>
      <c r="D11" s="156"/>
      <c r="E11" s="76"/>
    </row>
    <row r="12" spans="1:5" s="54" customFormat="1" ht="15" customHeight="1">
      <c r="A12" s="157"/>
      <c r="B12" s="158"/>
      <c r="C12" s="25"/>
      <c r="D12" s="156"/>
      <c r="E12" s="76"/>
    </row>
    <row r="13" spans="1:5" s="54" customFormat="1" ht="15" customHeight="1">
      <c r="A13" s="159" t="s">
        <v>116</v>
      </c>
      <c r="B13" s="160">
        <f>'Premiums YTD-8'!F18</f>
        <v>4597053</v>
      </c>
      <c r="C13" s="161"/>
      <c r="D13" s="156"/>
      <c r="E13" s="76"/>
    </row>
    <row r="14" spans="1:5" s="54" customFormat="1" ht="15" customHeight="1">
      <c r="A14" s="159" t="s">
        <v>117</v>
      </c>
      <c r="B14" s="162">
        <f>'Premiums YTD-8'!F24</f>
        <v>4860312</v>
      </c>
      <c r="C14" s="161"/>
      <c r="D14" s="156"/>
      <c r="E14" s="76"/>
    </row>
    <row r="15" spans="1:5" s="54" customFormat="1" ht="15" customHeight="1">
      <c r="A15" s="159" t="s">
        <v>118</v>
      </c>
      <c r="B15" s="158"/>
      <c r="C15" s="163">
        <f>B14-B13</f>
        <v>263259</v>
      </c>
      <c r="D15" s="156"/>
      <c r="E15" s="76"/>
    </row>
    <row r="16" spans="1:5" s="54" customFormat="1" ht="15" customHeight="1">
      <c r="A16" s="157" t="s">
        <v>119</v>
      </c>
      <c r="B16" s="158"/>
      <c r="C16" s="161"/>
      <c r="D16" s="164">
        <f>C11+C15</f>
        <v>4681620</v>
      </c>
      <c r="E16" s="76"/>
    </row>
    <row r="17" spans="1:4" s="54" customFormat="1" ht="15" customHeight="1">
      <c r="A17" s="159" t="s">
        <v>120</v>
      </c>
      <c r="B17" s="158"/>
      <c r="C17" s="165">
        <f>'[1]Loss Expenses Paid YTD-16'!E30</f>
        <v>1532291</v>
      </c>
      <c r="D17" s="156"/>
    </row>
    <row r="18" spans="1:4" s="54" customFormat="1" ht="15" customHeight="1">
      <c r="A18" s="159" t="s">
        <v>121</v>
      </c>
      <c r="B18" s="158"/>
      <c r="C18" s="163">
        <f>-'[1]TB - Rounded'!J290</f>
        <v>186892</v>
      </c>
      <c r="D18" s="156"/>
    </row>
    <row r="19" spans="1:5" s="54" customFormat="1" ht="15" customHeight="1">
      <c r="A19" s="157" t="s">
        <v>122</v>
      </c>
      <c r="B19" s="158"/>
      <c r="C19" s="165">
        <f>C17-C18</f>
        <v>1345399</v>
      </c>
      <c r="D19" s="156"/>
      <c r="E19" s="76"/>
    </row>
    <row r="20" spans="1:5" s="54" customFormat="1" ht="15" customHeight="1">
      <c r="A20" s="159" t="s">
        <v>123</v>
      </c>
      <c r="B20" s="160">
        <f>'Losses Incurred YTD-10'!F18+'Losses Incurred YTD-10'!F24</f>
        <v>1186580</v>
      </c>
      <c r="C20" s="161" t="s">
        <v>24</v>
      </c>
      <c r="D20" s="156"/>
      <c r="E20" s="76"/>
    </row>
    <row r="21" spans="1:5" s="54" customFormat="1" ht="15" customHeight="1">
      <c r="A21" s="159" t="s">
        <v>124</v>
      </c>
      <c r="B21" s="162">
        <f>'Losses Incurred YTD-10'!F31</f>
        <v>1507408</v>
      </c>
      <c r="C21" s="161"/>
      <c r="D21" s="156"/>
      <c r="E21" s="76"/>
    </row>
    <row r="22" spans="1:5" s="54" customFormat="1" ht="15" customHeight="1">
      <c r="A22" s="159" t="s">
        <v>125</v>
      </c>
      <c r="B22" s="166"/>
      <c r="C22" s="167">
        <f>B20-B21</f>
        <v>-320828</v>
      </c>
      <c r="D22" s="156"/>
      <c r="E22" s="76"/>
    </row>
    <row r="23" spans="1:5" s="54" customFormat="1" ht="15" customHeight="1">
      <c r="A23" s="157" t="s">
        <v>126</v>
      </c>
      <c r="B23" s="158"/>
      <c r="C23" s="161"/>
      <c r="D23" s="168">
        <f>C19+C22</f>
        <v>1024571</v>
      </c>
      <c r="E23" s="161"/>
    </row>
    <row r="24" spans="1:5" s="54" customFormat="1" ht="15" customHeight="1">
      <c r="A24" s="159" t="s">
        <v>127</v>
      </c>
      <c r="B24" s="158"/>
      <c r="C24" s="165">
        <f>'[1]Loss Expenses Paid YTD-16'!C30</f>
        <v>187716</v>
      </c>
      <c r="D24" s="156"/>
      <c r="E24" s="169"/>
    </row>
    <row r="25" spans="1:5" s="54" customFormat="1" ht="15" customHeight="1">
      <c r="A25" s="159" t="s">
        <v>128</v>
      </c>
      <c r="B25" s="158"/>
      <c r="C25" s="163">
        <f>'[1]Loss Expenses Paid YTD-16'!I30</f>
        <v>238784</v>
      </c>
      <c r="D25" s="156"/>
      <c r="E25" s="169"/>
    </row>
    <row r="26" spans="1:5" s="54" customFormat="1" ht="15" customHeight="1">
      <c r="A26" s="157" t="s">
        <v>129</v>
      </c>
      <c r="B26" s="158"/>
      <c r="C26" s="165">
        <f>C24+C25</f>
        <v>426500</v>
      </c>
      <c r="D26" s="156"/>
      <c r="E26" s="161"/>
    </row>
    <row r="27" spans="1:5" s="54" customFormat="1" ht="15" customHeight="1">
      <c r="A27" s="159" t="s">
        <v>130</v>
      </c>
      <c r="B27" s="160">
        <f>'Loss Expenses YTD-12'!F18</f>
        <v>276605</v>
      </c>
      <c r="C27" s="161"/>
      <c r="D27" s="156"/>
      <c r="E27" s="169"/>
    </row>
    <row r="28" spans="1:5" s="54" customFormat="1" ht="15" customHeight="1">
      <c r="A28" s="159" t="s">
        <v>131</v>
      </c>
      <c r="B28" s="162">
        <f>'Loss Expenses YTD-12'!F24</f>
        <v>323281</v>
      </c>
      <c r="C28" s="161"/>
      <c r="D28" s="156"/>
      <c r="E28" s="161"/>
    </row>
    <row r="29" spans="1:5" s="54" customFormat="1" ht="15" customHeight="1">
      <c r="A29" s="159" t="s">
        <v>132</v>
      </c>
      <c r="B29" s="158"/>
      <c r="C29" s="167">
        <f>B27-B28</f>
        <v>-46676</v>
      </c>
      <c r="D29" s="156"/>
      <c r="E29" s="169"/>
    </row>
    <row r="30" spans="1:5" s="54" customFormat="1" ht="15" customHeight="1">
      <c r="A30" s="157" t="s">
        <v>133</v>
      </c>
      <c r="B30" s="158"/>
      <c r="C30" s="161"/>
      <c r="D30" s="170">
        <f>C26+C29</f>
        <v>379824</v>
      </c>
      <c r="E30" s="161"/>
    </row>
    <row r="31" spans="1:5" s="54" customFormat="1" ht="15" customHeight="1">
      <c r="A31" s="157" t="s">
        <v>134</v>
      </c>
      <c r="B31" s="158"/>
      <c r="C31" s="161"/>
      <c r="D31" s="171">
        <f>D23+D30</f>
        <v>1404395</v>
      </c>
      <c r="E31" s="161"/>
    </row>
    <row r="32" spans="1:5" s="54" customFormat="1" ht="15" customHeight="1">
      <c r="A32" s="159" t="s">
        <v>135</v>
      </c>
      <c r="B32" s="158"/>
      <c r="C32" s="165">
        <f>'[1]TB - Rounded'!H632</f>
        <v>91289</v>
      </c>
      <c r="D32" s="156"/>
      <c r="E32" s="169"/>
    </row>
    <row r="33" spans="1:5" s="54" customFormat="1" ht="15" customHeight="1">
      <c r="A33" s="159" t="s">
        <v>136</v>
      </c>
      <c r="B33" s="160">
        <f>-'[1]TB - Rounded'!J127</f>
        <v>96051</v>
      </c>
      <c r="C33" s="161"/>
      <c r="D33" s="156"/>
      <c r="E33" s="76"/>
    </row>
    <row r="34" spans="1:5" s="54" customFormat="1" ht="15" customHeight="1">
      <c r="A34" s="159" t="s">
        <v>159</v>
      </c>
      <c r="B34" s="162">
        <v>155226</v>
      </c>
      <c r="C34" s="161"/>
      <c r="D34" s="156"/>
      <c r="E34" s="76"/>
    </row>
    <row r="35" spans="1:5" s="54" customFormat="1" ht="15" customHeight="1">
      <c r="A35" s="159" t="s">
        <v>138</v>
      </c>
      <c r="B35" s="158"/>
      <c r="C35" s="167">
        <f>B33-B34</f>
        <v>-59175</v>
      </c>
      <c r="D35" s="156"/>
      <c r="E35" s="76"/>
    </row>
    <row r="36" spans="1:5" s="54" customFormat="1" ht="15" customHeight="1">
      <c r="A36" s="157" t="s">
        <v>139</v>
      </c>
      <c r="B36" s="158"/>
      <c r="C36" s="161" t="s">
        <v>24</v>
      </c>
      <c r="D36" s="191">
        <f>C32+C35</f>
        <v>32114</v>
      </c>
      <c r="E36" s="76"/>
    </row>
    <row r="37" spans="1:5" s="54" customFormat="1" ht="15" customHeight="1">
      <c r="A37" s="159" t="s">
        <v>140</v>
      </c>
      <c r="B37" s="158"/>
      <c r="C37" s="165">
        <f>'[1]TB - Rounded'!J393</f>
        <v>367877</v>
      </c>
      <c r="D37" s="156"/>
      <c r="E37" s="76"/>
    </row>
    <row r="38" spans="1:5" s="54" customFormat="1" ht="15" customHeight="1">
      <c r="A38" s="159" t="s">
        <v>141</v>
      </c>
      <c r="B38" s="158"/>
      <c r="C38" s="165">
        <f>'[1]TB - Rounded'!J404</f>
        <v>66048</v>
      </c>
      <c r="D38" s="156"/>
      <c r="E38" s="172"/>
    </row>
    <row r="39" spans="1:6" s="54" customFormat="1" ht="15" customHeight="1">
      <c r="A39" s="159" t="s">
        <v>142</v>
      </c>
      <c r="B39" s="158"/>
      <c r="C39" s="163">
        <f>'[1]TB - Rounded'!J620-C43</f>
        <v>1567611</v>
      </c>
      <c r="D39" s="156"/>
      <c r="E39" s="172"/>
      <c r="F39" s="76"/>
    </row>
    <row r="40" spans="1:6" s="54" customFormat="1" ht="15" customHeight="1">
      <c r="A40" s="157" t="s">
        <v>143</v>
      </c>
      <c r="B40" s="158"/>
      <c r="C40" s="165">
        <f>SUM(C37:C39)</f>
        <v>2001536</v>
      </c>
      <c r="D40" s="156"/>
      <c r="E40" s="172"/>
      <c r="F40" s="76"/>
    </row>
    <row r="41" spans="1:5" s="54" customFormat="1" ht="15" customHeight="1">
      <c r="A41" s="159" t="s">
        <v>136</v>
      </c>
      <c r="B41" s="160">
        <f>-'[1]TB - Rounded'!J142</f>
        <v>58241</v>
      </c>
      <c r="C41" s="161"/>
      <c r="D41" s="156"/>
      <c r="E41" s="172"/>
    </row>
    <row r="42" spans="1:5" s="54" customFormat="1" ht="15" customHeight="1">
      <c r="A42" s="159" t="s">
        <v>159</v>
      </c>
      <c r="B42" s="162">
        <v>74952</v>
      </c>
      <c r="C42" s="161" t="s">
        <v>24</v>
      </c>
      <c r="D42" s="156"/>
      <c r="E42" s="76"/>
    </row>
    <row r="43" spans="1:5" s="54" customFormat="1" ht="15" customHeight="1">
      <c r="A43" s="159" t="s">
        <v>144</v>
      </c>
      <c r="B43" s="158"/>
      <c r="C43" s="167">
        <f>+B41-B42</f>
        <v>-16711</v>
      </c>
      <c r="D43" s="156"/>
      <c r="E43" s="76"/>
    </row>
    <row r="44" spans="1:6" s="54" customFormat="1" ht="15" customHeight="1">
      <c r="A44" s="157" t="s">
        <v>145</v>
      </c>
      <c r="B44" s="158"/>
      <c r="C44" s="161"/>
      <c r="D44" s="170">
        <f>SUM(C40:C43)</f>
        <v>1984825</v>
      </c>
      <c r="E44" s="76"/>
      <c r="F44" s="76"/>
    </row>
    <row r="45" spans="1:6" s="54" customFormat="1" ht="15" customHeight="1">
      <c r="A45" s="157" t="s">
        <v>146</v>
      </c>
      <c r="B45" s="158"/>
      <c r="C45" s="161"/>
      <c r="D45" s="170">
        <f>SUM(D36:D44)</f>
        <v>2016939</v>
      </c>
      <c r="E45" s="76"/>
      <c r="F45" s="173"/>
    </row>
    <row r="46" spans="1:6" s="54" customFormat="1" ht="15" customHeight="1">
      <c r="A46" s="157" t="s">
        <v>147</v>
      </c>
      <c r="B46" s="158"/>
      <c r="C46" s="161"/>
      <c r="D46" s="174">
        <f>+D31+D45</f>
        <v>3421334</v>
      </c>
      <c r="E46" s="76"/>
      <c r="F46" s="173"/>
    </row>
    <row r="47" spans="1:6" s="54" customFormat="1" ht="15" customHeight="1">
      <c r="A47" s="157" t="s">
        <v>148</v>
      </c>
      <c r="B47" s="158"/>
      <c r="C47" s="161"/>
      <c r="D47" s="171">
        <f>D16-D31-D45</f>
        <v>1260286</v>
      </c>
      <c r="E47" s="175"/>
      <c r="F47" s="76"/>
    </row>
    <row r="48" spans="1:4" s="54" customFormat="1" ht="15" customHeight="1">
      <c r="A48" s="159" t="s">
        <v>149</v>
      </c>
      <c r="B48" s="158"/>
      <c r="C48" s="165">
        <f>-'[1]TB - Rounded'!J256-C51</f>
        <v>65674</v>
      </c>
      <c r="D48" s="156"/>
    </row>
    <row r="49" spans="1:5" s="54" customFormat="1" ht="15" customHeight="1">
      <c r="A49" s="159" t="s">
        <v>150</v>
      </c>
      <c r="B49" s="160">
        <f>'[1]TB - Rounded'!J36</f>
        <v>24360</v>
      </c>
      <c r="C49" s="161"/>
      <c r="D49" s="156"/>
      <c r="E49" s="76"/>
    </row>
    <row r="50" spans="1:5" s="54" customFormat="1" ht="15" customHeight="1">
      <c r="A50" s="159" t="s">
        <v>151</v>
      </c>
      <c r="B50" s="162">
        <v>27591</v>
      </c>
      <c r="C50" s="161"/>
      <c r="D50" s="156"/>
      <c r="E50" s="76"/>
    </row>
    <row r="51" spans="1:5" s="54" customFormat="1" ht="15" customHeight="1">
      <c r="A51" s="159" t="s">
        <v>152</v>
      </c>
      <c r="B51" s="158"/>
      <c r="C51" s="167">
        <f>B49-B50</f>
        <v>-3231</v>
      </c>
      <c r="D51" s="156"/>
      <c r="E51" s="76"/>
    </row>
    <row r="52" spans="1:5" s="54" customFormat="1" ht="15" customHeight="1">
      <c r="A52" s="157" t="s">
        <v>153</v>
      </c>
      <c r="B52" s="158"/>
      <c r="C52" s="161"/>
      <c r="D52" s="170">
        <f>C48+C51</f>
        <v>62443</v>
      </c>
      <c r="E52" s="76"/>
    </row>
    <row r="53" spans="1:5" s="54" customFormat="1" ht="15" customHeight="1">
      <c r="A53" s="159" t="s">
        <v>160</v>
      </c>
      <c r="B53" s="158"/>
      <c r="C53" s="161"/>
      <c r="D53" s="176">
        <f>-'[1]TB - Rounded'!J263</f>
        <v>-294</v>
      </c>
      <c r="E53" s="76"/>
    </row>
    <row r="54" spans="1:5" s="54" customFormat="1" ht="15" customHeight="1">
      <c r="A54" s="157" t="s">
        <v>155</v>
      </c>
      <c r="B54" s="158"/>
      <c r="C54" s="161"/>
      <c r="D54" s="170">
        <f>SUM(D52:D53)</f>
        <v>62149</v>
      </c>
      <c r="E54" s="76"/>
    </row>
    <row r="55" spans="1:5" s="54" customFormat="1" ht="15" customHeight="1">
      <c r="A55" s="177" t="s">
        <v>156</v>
      </c>
      <c r="B55" s="158"/>
      <c r="C55" s="161"/>
      <c r="D55" s="170">
        <f>-'[1]TB - Rounded'!J266</f>
        <v>8673</v>
      </c>
      <c r="E55" s="76"/>
    </row>
    <row r="56" spans="1:6" s="54" customFormat="1" ht="15" customHeight="1">
      <c r="A56" s="178" t="s">
        <v>157</v>
      </c>
      <c r="B56" s="179"/>
      <c r="C56" s="180"/>
      <c r="D56" s="174">
        <f>D47+D54+D55</f>
        <v>1331108</v>
      </c>
      <c r="E56" s="175"/>
      <c r="F56" s="181"/>
    </row>
    <row r="57" spans="1:5" s="54" customFormat="1" ht="15" customHeight="1">
      <c r="A57" s="182"/>
      <c r="B57" s="183"/>
      <c r="C57" s="183"/>
      <c r="D57" s="183"/>
      <c r="E57" s="76"/>
    </row>
    <row r="58" spans="1:5" s="54" customFormat="1" ht="15" customHeight="1">
      <c r="A58" s="137" t="s">
        <v>109</v>
      </c>
      <c r="B58" s="183"/>
      <c r="C58" s="183"/>
      <c r="D58" s="183"/>
      <c r="E58" s="76"/>
    </row>
    <row r="59" spans="1:5" s="54" customFormat="1" ht="15" customHeight="1">
      <c r="A59" s="182"/>
      <c r="B59" s="183"/>
      <c r="C59" s="183"/>
      <c r="D59" s="183"/>
      <c r="E59" s="76"/>
    </row>
    <row r="60" spans="1:5" s="54" customFormat="1" ht="15" customHeight="1">
      <c r="A60" s="182"/>
      <c r="B60" s="183"/>
      <c r="C60" s="183"/>
      <c r="D60" s="183"/>
      <c r="E60" s="76"/>
    </row>
    <row r="61" spans="1:5" s="54" customFormat="1" ht="15" customHeight="1">
      <c r="A61" s="182"/>
      <c r="B61" s="183"/>
      <c r="C61" s="183"/>
      <c r="D61" s="183"/>
      <c r="E61" s="76"/>
    </row>
    <row r="62" spans="1:5" s="54" customFormat="1" ht="15" customHeight="1">
      <c r="A62" s="182"/>
      <c r="B62" s="183"/>
      <c r="C62" s="183"/>
      <c r="D62" s="183"/>
      <c r="E62" s="76"/>
    </row>
    <row r="63" spans="1:5" s="54" customFormat="1" ht="15" customHeight="1">
      <c r="A63" s="182"/>
      <c r="B63" s="183"/>
      <c r="C63" s="183"/>
      <c r="D63" s="183"/>
      <c r="E63" s="76"/>
    </row>
    <row r="64" spans="1:5" s="54" customFormat="1" ht="15" customHeight="1">
      <c r="A64" s="182"/>
      <c r="B64" s="184"/>
      <c r="C64" s="183"/>
      <c r="D64" s="183"/>
      <c r="E64" s="76"/>
    </row>
    <row r="65" spans="1:5" s="54" customFormat="1" ht="15" customHeight="1">
      <c r="A65" s="182"/>
      <c r="B65" s="184"/>
      <c r="C65" s="183"/>
      <c r="D65" s="183"/>
      <c r="E65" s="76"/>
    </row>
    <row r="66" spans="1:5" s="54" customFormat="1" ht="15" customHeight="1">
      <c r="A66" s="182"/>
      <c r="B66" s="184"/>
      <c r="C66" s="183"/>
      <c r="D66" s="183"/>
      <c r="E66" s="76"/>
    </row>
    <row r="67" spans="1:5" s="54" customFormat="1" ht="15" customHeight="1">
      <c r="A67" s="182"/>
      <c r="B67" s="184"/>
      <c r="C67" s="185"/>
      <c r="D67" s="183"/>
      <c r="E67" s="76"/>
    </row>
    <row r="68" spans="1:5" s="54" customFormat="1" ht="15" customHeight="1">
      <c r="A68" s="182"/>
      <c r="B68" s="184"/>
      <c r="C68" s="183"/>
      <c r="D68" s="183"/>
      <c r="E68" s="76"/>
    </row>
    <row r="69" spans="2:5" s="54" customFormat="1" ht="15" customHeight="1">
      <c r="B69" s="184"/>
      <c r="C69" s="183"/>
      <c r="D69" s="183"/>
      <c r="E69" s="76"/>
    </row>
    <row r="70" spans="1:5" s="54" customFormat="1" ht="15" customHeight="1">
      <c r="A70" s="182"/>
      <c r="B70" s="184"/>
      <c r="C70" s="183"/>
      <c r="D70" s="183"/>
      <c r="E70" s="76"/>
    </row>
    <row r="71" spans="1:5" s="54" customFormat="1" ht="15" customHeight="1">
      <c r="A71" s="182"/>
      <c r="B71" s="184"/>
      <c r="C71" s="183"/>
      <c r="D71" s="183"/>
      <c r="E71" s="76"/>
    </row>
    <row r="72" spans="1:5" s="54" customFormat="1" ht="15" customHeight="1">
      <c r="A72" s="182"/>
      <c r="B72" s="186"/>
      <c r="C72" s="183"/>
      <c r="D72" s="183"/>
      <c r="E72" s="76"/>
    </row>
    <row r="73" spans="1:5" s="54" customFormat="1" ht="15" customHeight="1">
      <c r="A73" s="182"/>
      <c r="B73" s="183"/>
      <c r="C73" s="185"/>
      <c r="D73" s="183"/>
      <c r="E73" s="76"/>
    </row>
    <row r="74" spans="1:5" s="54" customFormat="1" ht="15" customHeight="1">
      <c r="A74" s="182"/>
      <c r="B74" s="183"/>
      <c r="C74" s="183"/>
      <c r="D74" s="183"/>
      <c r="E74" s="76"/>
    </row>
    <row r="75" spans="1:5" s="54" customFormat="1" ht="15" customHeight="1">
      <c r="A75" s="182"/>
      <c r="B75" s="183"/>
      <c r="C75" s="183"/>
      <c r="D75" s="183"/>
      <c r="E75" s="76"/>
    </row>
    <row r="76" spans="1:5" s="54" customFormat="1" ht="15" customHeight="1">
      <c r="A76" s="182"/>
      <c r="B76" s="183"/>
      <c r="C76" s="183"/>
      <c r="D76" s="183"/>
      <c r="E76" s="76"/>
    </row>
    <row r="77" spans="1:5" s="54" customFormat="1" ht="15" customHeight="1">
      <c r="A77" s="182"/>
      <c r="B77" s="183"/>
      <c r="C77" s="183"/>
      <c r="D77" s="183"/>
      <c r="E77" s="76"/>
    </row>
    <row r="78" spans="1:5" s="54" customFormat="1" ht="15" customHeight="1">
      <c r="A78" s="182"/>
      <c r="B78" s="183"/>
      <c r="C78" s="183"/>
      <c r="D78" s="183"/>
      <c r="E78" s="76"/>
    </row>
    <row r="79" spans="1:5" s="54" customFormat="1" ht="15" customHeight="1">
      <c r="A79" s="182"/>
      <c r="B79" s="183"/>
      <c r="C79" s="183"/>
      <c r="D79" s="183"/>
      <c r="E79" s="76"/>
    </row>
    <row r="80" spans="1:5" s="54" customFormat="1" ht="15" customHeight="1">
      <c r="A80" s="182"/>
      <c r="B80" s="183"/>
      <c r="C80" s="183"/>
      <c r="D80" s="183"/>
      <c r="E80" s="76"/>
    </row>
    <row r="81" spans="1:5" s="54" customFormat="1" ht="15" customHeight="1">
      <c r="A81" s="182"/>
      <c r="B81" s="183"/>
      <c r="C81" s="183"/>
      <c r="D81" s="183"/>
      <c r="E81" s="76"/>
    </row>
    <row r="82" spans="1:5" s="54" customFormat="1" ht="15" customHeight="1">
      <c r="A82" s="182"/>
      <c r="B82" s="183"/>
      <c r="C82" s="183"/>
      <c r="D82" s="183"/>
      <c r="E82" s="76"/>
    </row>
    <row r="83" spans="1:5" s="54" customFormat="1" ht="15" customHeight="1">
      <c r="A83" s="182"/>
      <c r="B83" s="183"/>
      <c r="C83" s="183"/>
      <c r="D83" s="183"/>
      <c r="E83" s="76"/>
    </row>
    <row r="84" spans="1:5" s="54" customFormat="1" ht="15" customHeight="1">
      <c r="A84" s="182"/>
      <c r="B84" s="183"/>
      <c r="C84" s="183"/>
      <c r="D84" s="183"/>
      <c r="E84" s="76"/>
    </row>
    <row r="85" spans="1:5" s="54" customFormat="1" ht="15" customHeight="1">
      <c r="A85" s="182"/>
      <c r="B85" s="183"/>
      <c r="C85" s="183"/>
      <c r="D85" s="183"/>
      <c r="E85" s="76"/>
    </row>
    <row r="86" spans="1:5" s="54" customFormat="1" ht="15" customHeight="1">
      <c r="A86" s="182"/>
      <c r="B86" s="183"/>
      <c r="C86" s="183"/>
      <c r="D86" s="183"/>
      <c r="E86" s="76"/>
    </row>
    <row r="87" spans="1:5" s="54" customFormat="1" ht="15" customHeight="1">
      <c r="A87" s="182"/>
      <c r="B87" s="183"/>
      <c r="C87" s="183"/>
      <c r="D87" s="183"/>
      <c r="E87" s="76"/>
    </row>
    <row r="88" spans="1:5" s="54" customFormat="1" ht="15" customHeight="1">
      <c r="A88" s="182"/>
      <c r="B88" s="183"/>
      <c r="C88" s="183"/>
      <c r="D88" s="183"/>
      <c r="E88" s="76"/>
    </row>
    <row r="89" spans="1:5" s="54" customFormat="1" ht="15" customHeight="1">
      <c r="A89" s="182"/>
      <c r="B89" s="183"/>
      <c r="C89" s="186"/>
      <c r="D89" s="186"/>
      <c r="E89" s="76"/>
    </row>
    <row r="90" spans="1:5" s="54" customFormat="1" ht="15" customHeight="1">
      <c r="A90" s="182"/>
      <c r="B90" s="183"/>
      <c r="C90" s="186"/>
      <c r="D90" s="186"/>
      <c r="E90" s="76"/>
    </row>
    <row r="91" spans="1:5" s="54" customFormat="1" ht="15" customHeight="1">
      <c r="A91" s="182"/>
      <c r="B91" s="183"/>
      <c r="C91" s="186"/>
      <c r="D91" s="186"/>
      <c r="E91" s="76"/>
    </row>
    <row r="92" spans="1:5" s="54" customFormat="1" ht="15" customHeight="1">
      <c r="A92" s="182"/>
      <c r="B92" s="186"/>
      <c r="C92" s="186"/>
      <c r="D92" s="186"/>
      <c r="E92" s="76"/>
    </row>
    <row r="93" spans="1:5" s="54" customFormat="1" ht="15" customHeight="1">
      <c r="A93" s="182"/>
      <c r="B93" s="186"/>
      <c r="C93" s="186"/>
      <c r="D93" s="186"/>
      <c r="E93" s="76"/>
    </row>
    <row r="94" spans="1:5" s="54" customFormat="1" ht="15" customHeight="1">
      <c r="A94" s="182"/>
      <c r="B94" s="186"/>
      <c r="C94" s="186"/>
      <c r="D94" s="186"/>
      <c r="E94" s="76"/>
    </row>
    <row r="95" spans="1:5" s="54" customFormat="1" ht="15" customHeight="1">
      <c r="A95" s="182"/>
      <c r="B95" s="186"/>
      <c r="C95" s="186"/>
      <c r="D95" s="186"/>
      <c r="E95" s="76"/>
    </row>
    <row r="96" spans="1:5" s="54" customFormat="1" ht="15" customHeight="1">
      <c r="A96" s="182"/>
      <c r="B96" s="186"/>
      <c r="C96" s="186"/>
      <c r="D96" s="186"/>
      <c r="E96" s="76"/>
    </row>
    <row r="97" spans="1:5" s="54" customFormat="1" ht="15" customHeight="1">
      <c r="A97" s="182"/>
      <c r="B97" s="186"/>
      <c r="C97" s="186"/>
      <c r="D97" s="186"/>
      <c r="E97" s="76"/>
    </row>
    <row r="98" spans="1:5" s="54" customFormat="1" ht="15" customHeight="1">
      <c r="A98" s="182"/>
      <c r="B98" s="186"/>
      <c r="C98" s="186"/>
      <c r="D98" s="186"/>
      <c r="E98" s="76"/>
    </row>
    <row r="99" spans="1:5" s="54" customFormat="1" ht="15" customHeight="1">
      <c r="A99" s="182"/>
      <c r="B99" s="186"/>
      <c r="C99" s="186"/>
      <c r="D99" s="186"/>
      <c r="E99" s="76"/>
    </row>
    <row r="100" spans="1:5" s="54" customFormat="1" ht="15" customHeight="1">
      <c r="A100" s="182"/>
      <c r="B100" s="186"/>
      <c r="C100" s="186"/>
      <c r="D100" s="186"/>
      <c r="E100" s="76"/>
    </row>
    <row r="101" spans="1:5" s="54" customFormat="1" ht="15" customHeight="1">
      <c r="A101" s="182"/>
      <c r="B101" s="186"/>
      <c r="C101" s="186"/>
      <c r="D101" s="186"/>
      <c r="E101" s="76"/>
    </row>
    <row r="102" spans="1:5" s="54" customFormat="1" ht="15" customHeight="1">
      <c r="A102" s="182"/>
      <c r="B102" s="186"/>
      <c r="C102" s="186"/>
      <c r="D102" s="186"/>
      <c r="E102" s="76"/>
    </row>
    <row r="103" spans="1:5" s="54" customFormat="1" ht="15" customHeight="1">
      <c r="A103" s="182"/>
      <c r="B103" s="186"/>
      <c r="C103" s="186"/>
      <c r="D103" s="186"/>
      <c r="E103" s="76"/>
    </row>
    <row r="104" spans="1:5" s="54" customFormat="1" ht="15" customHeight="1">
      <c r="A104" s="182"/>
      <c r="B104" s="186"/>
      <c r="C104" s="186"/>
      <c r="D104" s="186"/>
      <c r="E104" s="76"/>
    </row>
    <row r="105" spans="1:5" s="54" customFormat="1" ht="15" customHeight="1">
      <c r="A105" s="182"/>
      <c r="B105" s="186"/>
      <c r="C105" s="186"/>
      <c r="D105" s="186"/>
      <c r="E105" s="76"/>
    </row>
    <row r="106" spans="1:5" s="54" customFormat="1" ht="15" customHeight="1">
      <c r="A106" s="182"/>
      <c r="B106" s="186"/>
      <c r="C106" s="186"/>
      <c r="D106" s="186"/>
      <c r="E106" s="76"/>
    </row>
    <row r="107" spans="1:5" s="54" customFormat="1" ht="15" customHeight="1">
      <c r="A107" s="182"/>
      <c r="B107" s="186"/>
      <c r="C107" s="186"/>
      <c r="D107" s="186"/>
      <c r="E107" s="76"/>
    </row>
    <row r="108" spans="1:5" s="54" customFormat="1" ht="15" customHeight="1">
      <c r="A108" s="182"/>
      <c r="B108" s="186"/>
      <c r="C108" s="186"/>
      <c r="D108" s="186"/>
      <c r="E108" s="76"/>
    </row>
    <row r="109" spans="1:5" s="54" customFormat="1" ht="15" customHeight="1">
      <c r="A109" s="182"/>
      <c r="B109" s="186"/>
      <c r="C109" s="186"/>
      <c r="D109" s="186"/>
      <c r="E109" s="76"/>
    </row>
    <row r="110" spans="1:5" s="54" customFormat="1" ht="15" customHeight="1">
      <c r="A110" s="182"/>
      <c r="B110" s="186"/>
      <c r="C110" s="186"/>
      <c r="D110" s="186"/>
      <c r="E110" s="76"/>
    </row>
    <row r="111" spans="1:5" s="54" customFormat="1" ht="15" customHeight="1">
      <c r="A111" s="182"/>
      <c r="B111" s="186"/>
      <c r="C111" s="186"/>
      <c r="D111" s="186"/>
      <c r="E111" s="76"/>
    </row>
    <row r="112" spans="1:5" s="54" customFormat="1" ht="15" customHeight="1">
      <c r="A112" s="182"/>
      <c r="B112" s="186"/>
      <c r="C112" s="186"/>
      <c r="D112" s="186"/>
      <c r="E112" s="76"/>
    </row>
    <row r="113" spans="1:5" s="54" customFormat="1" ht="15" customHeight="1">
      <c r="A113" s="182"/>
      <c r="B113" s="186"/>
      <c r="C113" s="186"/>
      <c r="D113" s="186"/>
      <c r="E113" s="76"/>
    </row>
    <row r="114" spans="1:5" s="54" customFormat="1" ht="15" customHeight="1">
      <c r="A114" s="182"/>
      <c r="B114" s="186"/>
      <c r="C114" s="186"/>
      <c r="D114" s="186"/>
      <c r="E114" s="76"/>
    </row>
    <row r="115" spans="1:5" s="54" customFormat="1" ht="15" customHeight="1">
      <c r="A115" s="182"/>
      <c r="B115" s="186"/>
      <c r="C115" s="186"/>
      <c r="D115" s="186"/>
      <c r="E115" s="76"/>
    </row>
    <row r="116" spans="1:5" s="54" customFormat="1" ht="15" customHeight="1">
      <c r="A116" s="182"/>
      <c r="B116" s="186"/>
      <c r="C116" s="186"/>
      <c r="D116" s="186"/>
      <c r="E116" s="76"/>
    </row>
    <row r="117" spans="1:5" s="54" customFormat="1" ht="15" customHeight="1">
      <c r="A117" s="182"/>
      <c r="B117" s="186"/>
      <c r="C117" s="186"/>
      <c r="D117" s="186"/>
      <c r="E117" s="76"/>
    </row>
    <row r="118" spans="1:5" s="54" customFormat="1" ht="15" customHeight="1">
      <c r="A118" s="182"/>
      <c r="B118" s="186"/>
      <c r="C118" s="186"/>
      <c r="D118" s="186"/>
      <c r="E118" s="76"/>
    </row>
    <row r="119" spans="1:5" s="54" customFormat="1" ht="15" customHeight="1">
      <c r="A119" s="182"/>
      <c r="B119" s="186"/>
      <c r="C119" s="186"/>
      <c r="D119" s="186"/>
      <c r="E119" s="76"/>
    </row>
    <row r="120" spans="1:5" s="54" customFormat="1" ht="15" customHeight="1">
      <c r="A120" s="182"/>
      <c r="B120" s="186"/>
      <c r="C120" s="186"/>
      <c r="D120" s="186"/>
      <c r="E120" s="76"/>
    </row>
    <row r="121" spans="1:5" s="54" customFormat="1" ht="15" customHeight="1">
      <c r="A121" s="187"/>
      <c r="B121" s="186"/>
      <c r="C121" s="186"/>
      <c r="D121" s="186"/>
      <c r="E121" s="76"/>
    </row>
    <row r="122" spans="1:5" s="54" customFormat="1" ht="15" customHeight="1">
      <c r="A122" s="187"/>
      <c r="B122" s="186"/>
      <c r="C122" s="186"/>
      <c r="D122" s="186"/>
      <c r="E122" s="76"/>
    </row>
    <row r="123" spans="1:5" s="54" customFormat="1" ht="15" customHeight="1">
      <c r="A123" s="187"/>
      <c r="B123" s="186"/>
      <c r="C123" s="186"/>
      <c r="D123" s="186"/>
      <c r="E123" s="76"/>
    </row>
    <row r="124" spans="1:5" s="54" customFormat="1" ht="15" customHeight="1">
      <c r="A124" s="187"/>
      <c r="B124" s="186"/>
      <c r="C124" s="186"/>
      <c r="D124" s="186"/>
      <c r="E124" s="76"/>
    </row>
    <row r="125" spans="1:5" s="54" customFormat="1" ht="15" customHeight="1">
      <c r="A125" s="187"/>
      <c r="B125" s="186"/>
      <c r="C125" s="186"/>
      <c r="D125" s="186"/>
      <c r="E125" s="76"/>
    </row>
    <row r="126" spans="1:5" s="54" customFormat="1" ht="15" customHeight="1">
      <c r="A126" s="187"/>
      <c r="B126" s="186"/>
      <c r="C126" s="186"/>
      <c r="D126" s="186"/>
      <c r="E126" s="76"/>
    </row>
    <row r="127" spans="1:5" s="54" customFormat="1" ht="15" customHeight="1">
      <c r="A127" s="187"/>
      <c r="B127" s="186"/>
      <c r="C127" s="186"/>
      <c r="D127" s="186"/>
      <c r="E127" s="76"/>
    </row>
    <row r="128" ht="15" customHeight="1">
      <c r="A128" s="188"/>
    </row>
    <row r="129" s="48" customFormat="1" ht="15" customHeight="1">
      <c r="A129" s="188"/>
    </row>
    <row r="130" s="48" customFormat="1" ht="15" customHeight="1">
      <c r="A130" s="188"/>
    </row>
    <row r="131" s="48" customFormat="1" ht="15" customHeight="1">
      <c r="A131" s="188"/>
    </row>
    <row r="132" s="48" customFormat="1" ht="15" customHeight="1">
      <c r="A132" s="188"/>
    </row>
    <row r="133" s="48" customFormat="1" ht="15" customHeight="1">
      <c r="A133" s="188"/>
    </row>
    <row r="134" s="48" customFormat="1" ht="15" customHeight="1">
      <c r="A134" s="188"/>
    </row>
    <row r="135" s="48" customFormat="1" ht="15" customHeight="1">
      <c r="A135" s="188"/>
    </row>
    <row r="136" s="48" customFormat="1" ht="15" customHeight="1">
      <c r="A136" s="188"/>
    </row>
    <row r="137" s="48" customFormat="1" ht="15" customHeight="1">
      <c r="A137" s="188"/>
    </row>
    <row r="138" s="48" customFormat="1" ht="15" customHeight="1">
      <c r="A138" s="188"/>
    </row>
    <row r="139" s="48" customFormat="1" ht="15" customHeight="1">
      <c r="A139" s="188"/>
    </row>
    <row r="140" s="48" customFormat="1" ht="15" customHeight="1">
      <c r="A140" s="188"/>
    </row>
    <row r="141" s="48" customFormat="1" ht="15" customHeight="1">
      <c r="A141" s="188"/>
    </row>
    <row r="142" s="48" customFormat="1" ht="15" customHeight="1">
      <c r="A142" s="188"/>
    </row>
    <row r="143" s="48" customFormat="1" ht="15" customHeight="1">
      <c r="A143" s="188"/>
    </row>
    <row r="144" s="48" customFormat="1" ht="15" customHeight="1">
      <c r="A144" s="188"/>
    </row>
    <row r="145" s="48" customFormat="1" ht="15" customHeight="1">
      <c r="A145" s="188"/>
    </row>
    <row r="146" s="48" customFormat="1" ht="15" customHeight="1">
      <c r="A146" s="188"/>
    </row>
    <row r="147" s="48" customFormat="1" ht="15" customHeight="1">
      <c r="A147" s="188"/>
    </row>
    <row r="148" s="48" customFormat="1" ht="15" customHeight="1">
      <c r="A148" s="188"/>
    </row>
    <row r="149" s="48" customFormat="1" ht="15" customHeight="1">
      <c r="A149" s="188"/>
    </row>
    <row r="150" s="48" customFormat="1" ht="15" customHeight="1">
      <c r="A150" s="188"/>
    </row>
    <row r="151" s="48" customFormat="1" ht="15" customHeight="1">
      <c r="A151" s="188"/>
    </row>
    <row r="152" s="48" customFormat="1" ht="15" customHeight="1">
      <c r="A152" s="188"/>
    </row>
    <row r="153" s="48" customFormat="1" ht="15" customHeight="1">
      <c r="A153" s="188"/>
    </row>
    <row r="154" s="48" customFormat="1" ht="15" customHeight="1">
      <c r="A154" s="188"/>
    </row>
    <row r="155" s="48" customFormat="1" ht="15" customHeight="1">
      <c r="A155" s="188"/>
    </row>
    <row r="156" s="48" customFormat="1" ht="15" customHeight="1">
      <c r="A156" s="188"/>
    </row>
    <row r="157" s="48" customFormat="1" ht="15" customHeight="1">
      <c r="A157" s="188"/>
    </row>
    <row r="158" s="48" customFormat="1" ht="15" customHeight="1">
      <c r="A158" s="188"/>
    </row>
    <row r="159" s="48" customFormat="1" ht="15" customHeight="1">
      <c r="A159" s="188"/>
    </row>
    <row r="160" s="48" customFormat="1" ht="15" customHeight="1">
      <c r="A160" s="188"/>
    </row>
    <row r="161" s="48" customFormat="1" ht="15" customHeight="1">
      <c r="A161" s="188"/>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03" customWidth="1"/>
    <col min="2" max="6" width="18.7109375" style="234" customWidth="1"/>
    <col min="7" max="16384" width="15.7109375" style="203" customWidth="1"/>
  </cols>
  <sheetData>
    <row r="1" spans="1:6" s="195" customFormat="1" ht="30" customHeight="1">
      <c r="A1" s="192" t="s">
        <v>0</v>
      </c>
      <c r="B1" s="193"/>
      <c r="C1" s="193"/>
      <c r="D1" s="193"/>
      <c r="E1" s="193"/>
      <c r="F1" s="194"/>
    </row>
    <row r="2" spans="1:6" s="199" customFormat="1" ht="15" customHeight="1">
      <c r="A2" s="196"/>
      <c r="B2" s="197"/>
      <c r="C2" s="197"/>
      <c r="D2" s="197"/>
      <c r="E2" s="197"/>
      <c r="F2" s="198"/>
    </row>
    <row r="3" spans="1:6" ht="15" customHeight="1">
      <c r="A3" s="200" t="s">
        <v>161</v>
      </c>
      <c r="B3" s="201"/>
      <c r="C3" s="201"/>
      <c r="D3" s="201"/>
      <c r="E3" s="201"/>
      <c r="F3" s="202"/>
    </row>
    <row r="4" spans="1:6" ht="15" customHeight="1">
      <c r="A4" s="200" t="s">
        <v>112</v>
      </c>
      <c r="B4" s="201"/>
      <c r="C4" s="201"/>
      <c r="D4" s="201"/>
      <c r="E4" s="201"/>
      <c r="F4" s="202"/>
    </row>
    <row r="5" spans="1:6" s="7" customFormat="1" ht="15" customHeight="1">
      <c r="A5" s="204"/>
      <c r="B5" s="205"/>
      <c r="C5" s="205"/>
      <c r="D5" s="205"/>
      <c r="E5" s="205"/>
      <c r="F5" s="205"/>
    </row>
    <row r="6" spans="2:6" s="7" customFormat="1" ht="30" customHeight="1">
      <c r="B6" s="206" t="s">
        <v>69</v>
      </c>
      <c r="C6" s="206" t="s">
        <v>70</v>
      </c>
      <c r="D6" s="206" t="s">
        <v>71</v>
      </c>
      <c r="E6" s="206" t="s">
        <v>72</v>
      </c>
      <c r="F6" s="207" t="s">
        <v>73</v>
      </c>
    </row>
    <row r="7" spans="1:6" s="209" customFormat="1" ht="15" customHeight="1">
      <c r="A7" s="208" t="s">
        <v>162</v>
      </c>
      <c r="B7" s="205"/>
      <c r="C7" s="205"/>
      <c r="D7" s="205"/>
      <c r="E7" s="205"/>
      <c r="F7" s="205"/>
    </row>
    <row r="8" spans="1:6" s="7" customFormat="1" ht="15" customHeight="1">
      <c r="A8" s="210" t="s">
        <v>163</v>
      </c>
      <c r="B8" s="211"/>
      <c r="C8" s="211"/>
      <c r="D8" s="211"/>
      <c r="E8" s="211"/>
      <c r="F8" s="211"/>
    </row>
    <row r="9" spans="1:6" s="209" customFormat="1" ht="15" customHeight="1">
      <c r="A9" s="212" t="s">
        <v>164</v>
      </c>
      <c r="B9" s="213">
        <f>-'[1]TB - Rounded'!G218</f>
        <v>1659134</v>
      </c>
      <c r="C9" s="213">
        <f>-'[1]TB - Rounded'!G214</f>
        <v>-22212</v>
      </c>
      <c r="D9" s="213">
        <f>-'[1]TB - Rounded'!G211</f>
        <v>-560</v>
      </c>
      <c r="E9" s="185">
        <v>0</v>
      </c>
      <c r="F9" s="213">
        <f>SUM(B9:E9)</f>
        <v>1636362</v>
      </c>
    </row>
    <row r="10" spans="1:6" s="7" customFormat="1" ht="15" customHeight="1">
      <c r="A10" s="212" t="s">
        <v>165</v>
      </c>
      <c r="B10" s="214">
        <f>-'[1]TB - Rounded'!G219</f>
        <v>656105</v>
      </c>
      <c r="C10" s="215">
        <f>-'[1]TB - Rounded'!G215</f>
        <v>-6593</v>
      </c>
      <c r="D10" s="215">
        <f>-'[1]TB - Rounded'!G212</f>
        <v>-42</v>
      </c>
      <c r="E10" s="185">
        <v>0</v>
      </c>
      <c r="F10" s="214">
        <f>SUM(B10:E10)</f>
        <v>649470</v>
      </c>
    </row>
    <row r="11" spans="1:6" s="7" customFormat="1" ht="15" customHeight="1">
      <c r="A11" s="212" t="s">
        <v>166</v>
      </c>
      <c r="B11" s="214">
        <f>-'[1]TB - Rounded'!G220</f>
        <v>6278</v>
      </c>
      <c r="C11" s="215">
        <f>-'[1]TB - Rounded'!G216</f>
        <v>-691</v>
      </c>
      <c r="D11" s="185">
        <v>0</v>
      </c>
      <c r="E11" s="185">
        <v>0</v>
      </c>
      <c r="F11" s="214">
        <f>SUM(B11:E11)</f>
        <v>5587</v>
      </c>
    </row>
    <row r="12" spans="1:6" s="30" customFormat="1" ht="15" customHeight="1" thickBot="1">
      <c r="A12" s="216" t="s">
        <v>167</v>
      </c>
      <c r="B12" s="217">
        <f>SUM(B9:B11)</f>
        <v>2321517</v>
      </c>
      <c r="C12" s="108">
        <f>SUM(C9:C11)</f>
        <v>-29496</v>
      </c>
      <c r="D12" s="108">
        <f>SUM(D9:D11)</f>
        <v>-602</v>
      </c>
      <c r="E12" s="218">
        <f>SUM(E9:E11)</f>
        <v>0</v>
      </c>
      <c r="F12" s="219">
        <f>SUM(F9:F11)</f>
        <v>2291419</v>
      </c>
    </row>
    <row r="13" spans="1:6" s="30" customFormat="1" ht="15" customHeight="1" thickTop="1">
      <c r="A13" s="212"/>
      <c r="B13" s="220"/>
      <c r="C13" s="220"/>
      <c r="D13" s="220"/>
      <c r="E13" s="220"/>
      <c r="F13" s="221"/>
    </row>
    <row r="14" spans="1:6" s="30" customFormat="1" ht="30" customHeight="1">
      <c r="A14" s="210" t="s">
        <v>168</v>
      </c>
      <c r="B14" s="220"/>
      <c r="C14" s="220"/>
      <c r="D14" s="220"/>
      <c r="E14" s="220"/>
      <c r="F14" s="222"/>
    </row>
    <row r="15" spans="1:6" s="30" customFormat="1" ht="15" customHeight="1">
      <c r="A15" s="212" t="s">
        <v>164</v>
      </c>
      <c r="B15" s="215">
        <f>-'[1]TB - Rounded'!I63</f>
        <v>2471230</v>
      </c>
      <c r="C15" s="215">
        <f>-'[1]TB - Rounded'!I59</f>
        <v>846658</v>
      </c>
      <c r="D15" s="185">
        <v>0</v>
      </c>
      <c r="E15" s="185">
        <v>0</v>
      </c>
      <c r="F15" s="223">
        <f>SUM(B15:E15)</f>
        <v>3317888</v>
      </c>
    </row>
    <row r="16" spans="1:6" s="30" customFormat="1" ht="15" customHeight="1">
      <c r="A16" s="212" t="s">
        <v>169</v>
      </c>
      <c r="B16" s="215">
        <f>-'[1]TB - Rounded'!I64</f>
        <v>943726</v>
      </c>
      <c r="C16" s="215">
        <f>-'[1]TB - Rounded'!I60</f>
        <v>324307</v>
      </c>
      <c r="D16" s="185">
        <v>0</v>
      </c>
      <c r="E16" s="185">
        <v>0</v>
      </c>
      <c r="F16" s="223">
        <f>SUM(B16:E16)</f>
        <v>1268033</v>
      </c>
    </row>
    <row r="17" spans="1:6" s="30" customFormat="1" ht="15" customHeight="1">
      <c r="A17" s="212" t="s">
        <v>170</v>
      </c>
      <c r="B17" s="215">
        <f>-'[1]TB - Rounded'!I65</f>
        <v>8030</v>
      </c>
      <c r="C17" s="215">
        <f>-'[1]TB - Rounded'!I61</f>
        <v>3102</v>
      </c>
      <c r="D17" s="185">
        <v>0</v>
      </c>
      <c r="E17" s="185">
        <v>0</v>
      </c>
      <c r="F17" s="223">
        <f>SUM(B17:E17)</f>
        <v>11132</v>
      </c>
    </row>
    <row r="18" spans="1:6" s="30" customFormat="1" ht="15" customHeight="1" thickBot="1">
      <c r="A18" s="216" t="s">
        <v>167</v>
      </c>
      <c r="B18" s="224">
        <f>SUM(B15:B17)</f>
        <v>3422986</v>
      </c>
      <c r="C18" s="224">
        <f>SUM(C15:C17)</f>
        <v>1174067</v>
      </c>
      <c r="D18" s="218">
        <f>SUM(D15:D17)</f>
        <v>0</v>
      </c>
      <c r="E18" s="218">
        <f>SUM(E15:E17)</f>
        <v>0</v>
      </c>
      <c r="F18" s="225">
        <f>SUM(F15:F17)</f>
        <v>4597053</v>
      </c>
    </row>
    <row r="19" spans="1:6" s="30" customFormat="1" ht="15" customHeight="1" thickTop="1">
      <c r="A19" s="212"/>
      <c r="B19" s="220"/>
      <c r="C19" s="220"/>
      <c r="D19" s="220"/>
      <c r="E19" s="220"/>
      <c r="F19" s="221"/>
    </row>
    <row r="20" spans="1:6" s="30" customFormat="1" ht="30" customHeight="1">
      <c r="A20" s="210" t="s">
        <v>171</v>
      </c>
      <c r="B20" s="226"/>
      <c r="C20" s="226"/>
      <c r="D20" s="226"/>
      <c r="E20" s="226"/>
      <c r="F20" s="222"/>
    </row>
    <row r="21" spans="1:6" s="30" customFormat="1" ht="15" customHeight="1">
      <c r="A21" s="212" t="s">
        <v>164</v>
      </c>
      <c r="B21" s="215">
        <v>1417769</v>
      </c>
      <c r="C21" s="215">
        <v>1938756</v>
      </c>
      <c r="D21" s="185">
        <v>0</v>
      </c>
      <c r="E21" s="185">
        <v>0</v>
      </c>
      <c r="F21" s="223">
        <f>SUM(B21:E21)</f>
        <v>3356525</v>
      </c>
    </row>
    <row r="22" spans="1:6" s="30" customFormat="1" ht="15" customHeight="1">
      <c r="A22" s="212" t="s">
        <v>165</v>
      </c>
      <c r="B22" s="215">
        <v>513588</v>
      </c>
      <c r="C22" s="215">
        <v>749971</v>
      </c>
      <c r="D22" s="185">
        <v>0</v>
      </c>
      <c r="E22" s="185">
        <v>0</v>
      </c>
      <c r="F22" s="223">
        <f>SUM(B22:E22)</f>
        <v>1263559</v>
      </c>
    </row>
    <row r="23" spans="1:6" s="30" customFormat="1" ht="15" customHeight="1">
      <c r="A23" s="212" t="s">
        <v>166</v>
      </c>
      <c r="B23" s="215">
        <v>3444</v>
      </c>
      <c r="C23" s="215">
        <v>7639</v>
      </c>
      <c r="D23" s="185">
        <v>0</v>
      </c>
      <c r="E23" s="185">
        <v>0</v>
      </c>
      <c r="F23" s="223">
        <f>SUM(B23:E23)</f>
        <v>11083</v>
      </c>
    </row>
    <row r="24" spans="1:6" s="30" customFormat="1" ht="15" customHeight="1" thickBot="1">
      <c r="A24" s="216" t="s">
        <v>167</v>
      </c>
      <c r="B24" s="224">
        <f>SUM(B21:B23)</f>
        <v>1934801</v>
      </c>
      <c r="C24" s="224">
        <f>SUM(C21:C23)</f>
        <v>2696366</v>
      </c>
      <c r="D24" s="218">
        <f>SUM(D21:D23)</f>
        <v>0</v>
      </c>
      <c r="E24" s="218">
        <f>SUM(E21:E23)</f>
        <v>0</v>
      </c>
      <c r="F24" s="225">
        <f>SUM(F21:F23)</f>
        <v>4631167</v>
      </c>
    </row>
    <row r="25" spans="1:6" s="228" customFormat="1" ht="15" customHeight="1" thickTop="1">
      <c r="A25" s="227"/>
      <c r="B25" s="220"/>
      <c r="C25" s="220"/>
      <c r="D25" s="220"/>
      <c r="E25" s="220"/>
      <c r="F25" s="222"/>
    </row>
    <row r="26" spans="1:6" s="30" customFormat="1" ht="15" customHeight="1">
      <c r="A26" s="210" t="s">
        <v>172</v>
      </c>
      <c r="B26" s="220"/>
      <c r="C26" s="220"/>
      <c r="D26" s="220"/>
      <c r="E26" s="220"/>
      <c r="F26" s="222"/>
    </row>
    <row r="27" spans="1:6" s="30" customFormat="1" ht="15" customHeight="1">
      <c r="A27" s="212" t="s">
        <v>164</v>
      </c>
      <c r="B27" s="215">
        <f aca="true" t="shared" si="0" ref="B27:E29">B9-(B15-B21)</f>
        <v>605673</v>
      </c>
      <c r="C27" s="229">
        <f t="shared" si="0"/>
        <v>1069886</v>
      </c>
      <c r="D27" s="215">
        <f t="shared" si="0"/>
        <v>-560</v>
      </c>
      <c r="E27" s="185">
        <f t="shared" si="0"/>
        <v>0</v>
      </c>
      <c r="F27" s="229">
        <f>SUM(B27:E27)</f>
        <v>1674999</v>
      </c>
    </row>
    <row r="28" spans="1:6" s="30" customFormat="1" ht="15" customHeight="1">
      <c r="A28" s="212" t="s">
        <v>165</v>
      </c>
      <c r="B28" s="215">
        <f t="shared" si="0"/>
        <v>225967</v>
      </c>
      <c r="C28" s="229">
        <f t="shared" si="0"/>
        <v>419071</v>
      </c>
      <c r="D28" s="215">
        <f t="shared" si="0"/>
        <v>-42</v>
      </c>
      <c r="E28" s="185">
        <f t="shared" si="0"/>
        <v>0</v>
      </c>
      <c r="F28" s="215">
        <f>SUM(B28:E28)</f>
        <v>644996</v>
      </c>
    </row>
    <row r="29" spans="1:6" s="30" customFormat="1" ht="15" customHeight="1">
      <c r="A29" s="230" t="s">
        <v>166</v>
      </c>
      <c r="B29" s="215">
        <f t="shared" si="0"/>
        <v>1692</v>
      </c>
      <c r="C29" s="223">
        <f t="shared" si="0"/>
        <v>3846</v>
      </c>
      <c r="D29" s="185">
        <f t="shared" si="0"/>
        <v>0</v>
      </c>
      <c r="E29" s="185">
        <f t="shared" si="0"/>
        <v>0</v>
      </c>
      <c r="F29" s="231">
        <f>SUM(B29:E29)</f>
        <v>5538</v>
      </c>
    </row>
    <row r="30" spans="1:6" s="30" customFormat="1" ht="15" customHeight="1" thickBot="1">
      <c r="A30" s="216" t="s">
        <v>167</v>
      </c>
      <c r="B30" s="232">
        <f>SUM(B27:B29)</f>
        <v>833332</v>
      </c>
      <c r="C30" s="232">
        <f>SUM(C27:C29)</f>
        <v>1492803</v>
      </c>
      <c r="D30" s="232">
        <f>SUM(D27:D29)</f>
        <v>-602</v>
      </c>
      <c r="E30" s="233">
        <f>SUM(E27:E29)</f>
        <v>0</v>
      </c>
      <c r="F30" s="232">
        <f>SUM(F27:F29)</f>
        <v>2325533</v>
      </c>
    </row>
    <row r="31" spans="2:6" s="7" customFormat="1" ht="15" customHeight="1" thickTop="1">
      <c r="B31" s="221"/>
      <c r="C31" s="221"/>
      <c r="D31" s="221"/>
      <c r="E31" s="221"/>
      <c r="F31" s="221"/>
    </row>
    <row r="32" spans="1:6" s="7" customFormat="1" ht="15" customHeight="1">
      <c r="A32" s="333" t="s">
        <v>173</v>
      </c>
      <c r="B32" s="334"/>
      <c r="C32" s="334"/>
      <c r="D32" s="334"/>
      <c r="E32" s="333"/>
      <c r="F32" s="333"/>
    </row>
    <row r="33" spans="1:6" s="7" customFormat="1" ht="15" customHeight="1">
      <c r="A33" s="333"/>
      <c r="B33" s="334"/>
      <c r="C33" s="334"/>
      <c r="D33" s="334"/>
      <c r="E33" s="333"/>
      <c r="F33" s="333"/>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03" customWidth="1"/>
    <col min="2" max="6" width="18.7109375" style="234" customWidth="1"/>
    <col min="7" max="16384" width="15.7109375" style="203" customWidth="1"/>
  </cols>
  <sheetData>
    <row r="1" spans="1:6" s="195" customFormat="1" ht="30" customHeight="1">
      <c r="A1" s="192" t="s">
        <v>0</v>
      </c>
      <c r="B1" s="193"/>
      <c r="C1" s="193"/>
      <c r="D1" s="193"/>
      <c r="E1" s="193"/>
      <c r="F1" s="194"/>
    </row>
    <row r="2" spans="1:6" s="199" customFormat="1" ht="15" customHeight="1">
      <c r="A2" s="196"/>
      <c r="B2" s="197"/>
      <c r="C2" s="197"/>
      <c r="D2" s="197"/>
      <c r="E2" s="197"/>
      <c r="F2" s="198"/>
    </row>
    <row r="3" spans="1:6" ht="15" customHeight="1">
      <c r="A3" s="200" t="s">
        <v>161</v>
      </c>
      <c r="B3" s="201"/>
      <c r="C3" s="201"/>
      <c r="D3" s="201"/>
      <c r="E3" s="201"/>
      <c r="F3" s="202"/>
    </row>
    <row r="4" spans="1:6" ht="15" customHeight="1">
      <c r="A4" s="200" t="s">
        <v>158</v>
      </c>
      <c r="B4" s="201"/>
      <c r="C4" s="201"/>
      <c r="D4" s="201"/>
      <c r="E4" s="201"/>
      <c r="F4" s="202"/>
    </row>
    <row r="5" spans="1:6" s="7" customFormat="1" ht="15" customHeight="1">
      <c r="A5" s="204"/>
      <c r="B5" s="205"/>
      <c r="C5" s="205"/>
      <c r="D5" s="205"/>
      <c r="E5" s="205"/>
      <c r="F5" s="205"/>
    </row>
    <row r="6" spans="2:6" s="7" customFormat="1" ht="30" customHeight="1">
      <c r="B6" s="206" t="s">
        <v>69</v>
      </c>
      <c r="C6" s="206" t="s">
        <v>70</v>
      </c>
      <c r="D6" s="206" t="s">
        <v>71</v>
      </c>
      <c r="E6" s="206" t="s">
        <v>72</v>
      </c>
      <c r="F6" s="207" t="s">
        <v>73</v>
      </c>
    </row>
    <row r="7" spans="1:6" s="7" customFormat="1" ht="15" customHeight="1">
      <c r="A7" s="208" t="s">
        <v>162</v>
      </c>
      <c r="B7" s="205"/>
      <c r="C7" s="205"/>
      <c r="D7" s="205"/>
      <c r="E7" s="205"/>
      <c r="F7" s="205"/>
    </row>
    <row r="8" spans="1:6" s="7" customFormat="1" ht="15" customHeight="1">
      <c r="A8" s="210" t="s">
        <v>163</v>
      </c>
      <c r="B8" s="211"/>
      <c r="C8" s="211"/>
      <c r="D8" s="211"/>
      <c r="E8" s="211"/>
      <c r="F8" s="211"/>
    </row>
    <row r="9" spans="1:6" s="209" customFormat="1" ht="15" customHeight="1">
      <c r="A9" s="212" t="s">
        <v>164</v>
      </c>
      <c r="B9" s="213">
        <f>-'[1]TB - Rounded'!I218</f>
        <v>3272084</v>
      </c>
      <c r="C9" s="213">
        <f>-'[1]TB - Rounded'!I214</f>
        <v>-78895</v>
      </c>
      <c r="D9" s="213">
        <f>-'[1]TB - Rounded'!I211</f>
        <v>-644</v>
      </c>
      <c r="E9" s="185">
        <v>0</v>
      </c>
      <c r="F9" s="213">
        <f>SUM(B9:E9)</f>
        <v>3192545</v>
      </c>
    </row>
    <row r="10" spans="1:6" s="7" customFormat="1" ht="15" customHeight="1">
      <c r="A10" s="212" t="s">
        <v>165</v>
      </c>
      <c r="B10" s="214">
        <f>-'[1]TB - Rounded'!I219</f>
        <v>1241574</v>
      </c>
      <c r="C10" s="215">
        <f>-'[1]TB - Rounded'!I215</f>
        <v>-24820</v>
      </c>
      <c r="D10" s="215">
        <f>-'[1]TB - Rounded'!I212</f>
        <v>-67</v>
      </c>
      <c r="E10" s="185">
        <v>0</v>
      </c>
      <c r="F10" s="214">
        <f>SUM(B10:E10)</f>
        <v>1216687</v>
      </c>
    </row>
    <row r="11" spans="1:6" s="7" customFormat="1" ht="15" customHeight="1">
      <c r="A11" s="212" t="s">
        <v>166</v>
      </c>
      <c r="B11" s="214">
        <f>-'[1]TB - Rounded'!I220</f>
        <v>10206</v>
      </c>
      <c r="C11" s="215">
        <f>-'[1]TB - Rounded'!I216</f>
        <v>-1077</v>
      </c>
      <c r="D11" s="185">
        <v>0</v>
      </c>
      <c r="E11" s="185">
        <v>0</v>
      </c>
      <c r="F11" s="214">
        <f>SUM(B11:E11)</f>
        <v>9129</v>
      </c>
    </row>
    <row r="12" spans="1:6" s="30" customFormat="1" ht="15" customHeight="1" thickBot="1">
      <c r="A12" s="216" t="s">
        <v>167</v>
      </c>
      <c r="B12" s="217">
        <f>SUM(B9:B11)</f>
        <v>4523864</v>
      </c>
      <c r="C12" s="108">
        <f>SUM(C9:C11)</f>
        <v>-104792</v>
      </c>
      <c r="D12" s="108">
        <f>SUM(D9:D11)</f>
        <v>-711</v>
      </c>
      <c r="E12" s="218">
        <f>SUM(E9:E11)</f>
        <v>0</v>
      </c>
      <c r="F12" s="219">
        <f>SUM(F9:F11)</f>
        <v>4418361</v>
      </c>
    </row>
    <row r="13" spans="1:6" s="30" customFormat="1" ht="15" customHeight="1" thickTop="1">
      <c r="A13" s="212"/>
      <c r="B13" s="220"/>
      <c r="C13" s="220"/>
      <c r="D13" s="220"/>
      <c r="E13" s="220"/>
      <c r="F13" s="221"/>
    </row>
    <row r="14" spans="1:6" s="30" customFormat="1" ht="30" customHeight="1">
      <c r="A14" s="210" t="s">
        <v>168</v>
      </c>
      <c r="B14" s="220"/>
      <c r="C14" s="220"/>
      <c r="D14" s="220"/>
      <c r="E14" s="220"/>
      <c r="F14" s="222"/>
    </row>
    <row r="15" spans="1:6" s="30" customFormat="1" ht="15" customHeight="1">
      <c r="A15" s="212" t="s">
        <v>164</v>
      </c>
      <c r="B15" s="229">
        <f>-'[1]TB - Rounded'!I63</f>
        <v>2471230</v>
      </c>
      <c r="C15" s="229">
        <f>-'[1]TB - Rounded'!I59</f>
        <v>846658</v>
      </c>
      <c r="D15" s="185">
        <v>0</v>
      </c>
      <c r="E15" s="185">
        <v>0</v>
      </c>
      <c r="F15" s="223">
        <f>SUM(B15:E15)</f>
        <v>3317888</v>
      </c>
    </row>
    <row r="16" spans="1:6" s="30" customFormat="1" ht="15" customHeight="1">
      <c r="A16" s="212" t="s">
        <v>169</v>
      </c>
      <c r="B16" s="229">
        <f>-'[1]TB - Rounded'!I64</f>
        <v>943726</v>
      </c>
      <c r="C16" s="229">
        <f>-'[1]TB - Rounded'!I60</f>
        <v>324307</v>
      </c>
      <c r="D16" s="185">
        <v>0</v>
      </c>
      <c r="E16" s="185">
        <v>0</v>
      </c>
      <c r="F16" s="223">
        <f>SUM(B16:E16)</f>
        <v>1268033</v>
      </c>
    </row>
    <row r="17" spans="1:6" s="30" customFormat="1" ht="15" customHeight="1">
      <c r="A17" s="212" t="s">
        <v>170</v>
      </c>
      <c r="B17" s="229">
        <f>-'[1]TB - Rounded'!I65</f>
        <v>8030</v>
      </c>
      <c r="C17" s="229">
        <f>-'[1]TB - Rounded'!I61</f>
        <v>3102</v>
      </c>
      <c r="D17" s="185">
        <v>0</v>
      </c>
      <c r="E17" s="185">
        <v>0</v>
      </c>
      <c r="F17" s="223">
        <f>SUM(B17:E17)</f>
        <v>11132</v>
      </c>
    </row>
    <row r="18" spans="1:6" s="30" customFormat="1" ht="15" customHeight="1" thickBot="1">
      <c r="A18" s="216" t="s">
        <v>167</v>
      </c>
      <c r="B18" s="224">
        <f>SUM(B15:B17)</f>
        <v>3422986</v>
      </c>
      <c r="C18" s="224">
        <f>SUM(C15:C17)</f>
        <v>1174067</v>
      </c>
      <c r="D18" s="218">
        <f>SUM(D15:D17)</f>
        <v>0</v>
      </c>
      <c r="E18" s="218">
        <f>SUM(E15:E17)</f>
        <v>0</v>
      </c>
      <c r="F18" s="225">
        <f>SUM(F15:F17)</f>
        <v>4597053</v>
      </c>
    </row>
    <row r="19" spans="1:6" s="30" customFormat="1" ht="15" customHeight="1" thickTop="1">
      <c r="A19" s="212"/>
      <c r="B19" s="220"/>
      <c r="C19" s="220"/>
      <c r="D19" s="220"/>
      <c r="E19" s="220"/>
      <c r="F19" s="221"/>
    </row>
    <row r="20" spans="1:6" s="30" customFormat="1" ht="30" customHeight="1">
      <c r="A20" s="210" t="s">
        <v>174</v>
      </c>
      <c r="B20" s="226"/>
      <c r="C20" s="226"/>
      <c r="D20" s="226"/>
      <c r="E20" s="226"/>
      <c r="F20" s="222"/>
    </row>
    <row r="21" spans="1:6" s="30" customFormat="1" ht="15" customHeight="1">
      <c r="A21" s="212" t="s">
        <v>164</v>
      </c>
      <c r="B21" s="185">
        <v>0</v>
      </c>
      <c r="C21" s="229">
        <v>3500757</v>
      </c>
      <c r="D21" s="185">
        <v>0</v>
      </c>
      <c r="E21" s="185">
        <v>0</v>
      </c>
      <c r="F21" s="223">
        <f>SUM(B21:E21)</f>
        <v>3500757</v>
      </c>
    </row>
    <row r="22" spans="1:6" s="30" customFormat="1" ht="15" customHeight="1">
      <c r="A22" s="212" t="s">
        <v>165</v>
      </c>
      <c r="B22" s="185">
        <v>0</v>
      </c>
      <c r="C22" s="229">
        <v>1346195</v>
      </c>
      <c r="D22" s="185">
        <v>0</v>
      </c>
      <c r="E22" s="185">
        <v>0</v>
      </c>
      <c r="F22" s="223">
        <f>SUM(B22:E22)</f>
        <v>1346195</v>
      </c>
    </row>
    <row r="23" spans="1:6" s="30" customFormat="1" ht="15" customHeight="1">
      <c r="A23" s="212" t="s">
        <v>166</v>
      </c>
      <c r="B23" s="185">
        <v>0</v>
      </c>
      <c r="C23" s="229">
        <v>13360</v>
      </c>
      <c r="D23" s="185">
        <v>0</v>
      </c>
      <c r="E23" s="185">
        <v>0</v>
      </c>
      <c r="F23" s="223">
        <f>SUM(B23:E23)</f>
        <v>13360</v>
      </c>
    </row>
    <row r="24" spans="1:6" s="30" customFormat="1" ht="15" customHeight="1" thickBot="1">
      <c r="A24" s="216" t="s">
        <v>167</v>
      </c>
      <c r="B24" s="218">
        <f>SUM(B21:B23)</f>
        <v>0</v>
      </c>
      <c r="C24" s="224">
        <f>SUM(C21:C23)</f>
        <v>4860312</v>
      </c>
      <c r="D24" s="218">
        <f>SUM(D21:D23)</f>
        <v>0</v>
      </c>
      <c r="E24" s="218">
        <f>SUM(E21:E23)</f>
        <v>0</v>
      </c>
      <c r="F24" s="225">
        <f>SUM(F21:F23)</f>
        <v>4860312</v>
      </c>
    </row>
    <row r="25" spans="1:6" s="228" customFormat="1" ht="15" customHeight="1" thickTop="1">
      <c r="A25" s="227"/>
      <c r="B25" s="220"/>
      <c r="C25" s="220"/>
      <c r="D25" s="220"/>
      <c r="E25" s="220"/>
      <c r="F25" s="222"/>
    </row>
    <row r="26" spans="1:6" s="30" customFormat="1" ht="15" customHeight="1">
      <c r="A26" s="210" t="s">
        <v>172</v>
      </c>
      <c r="B26" s="220"/>
      <c r="C26" s="220"/>
      <c r="D26" s="220"/>
      <c r="E26" s="220"/>
      <c r="F26" s="222"/>
    </row>
    <row r="27" spans="1:6" s="30" customFormat="1" ht="15" customHeight="1">
      <c r="A27" s="212" t="s">
        <v>164</v>
      </c>
      <c r="B27" s="229">
        <f aca="true" t="shared" si="0" ref="B27:E29">B9-(B15-B21)</f>
        <v>800854</v>
      </c>
      <c r="C27" s="229">
        <f t="shared" si="0"/>
        <v>2575204</v>
      </c>
      <c r="D27" s="215">
        <f t="shared" si="0"/>
        <v>-644</v>
      </c>
      <c r="E27" s="185">
        <f t="shared" si="0"/>
        <v>0</v>
      </c>
      <c r="F27" s="229">
        <f>SUM(B27:E27)</f>
        <v>3375414</v>
      </c>
    </row>
    <row r="28" spans="1:6" s="30" customFormat="1" ht="15" customHeight="1">
      <c r="A28" s="212" t="s">
        <v>165</v>
      </c>
      <c r="B28" s="229">
        <f t="shared" si="0"/>
        <v>297848</v>
      </c>
      <c r="C28" s="229">
        <f t="shared" si="0"/>
        <v>997068</v>
      </c>
      <c r="D28" s="215">
        <f t="shared" si="0"/>
        <v>-67</v>
      </c>
      <c r="E28" s="185">
        <f t="shared" si="0"/>
        <v>0</v>
      </c>
      <c r="F28" s="229">
        <f>SUM(B28:E28)</f>
        <v>1294849</v>
      </c>
    </row>
    <row r="29" spans="1:6" s="30" customFormat="1" ht="15" customHeight="1">
      <c r="A29" s="230" t="s">
        <v>166</v>
      </c>
      <c r="B29" s="223">
        <f t="shared" si="0"/>
        <v>2176</v>
      </c>
      <c r="C29" s="223">
        <f t="shared" si="0"/>
        <v>9181</v>
      </c>
      <c r="D29" s="185">
        <f t="shared" si="0"/>
        <v>0</v>
      </c>
      <c r="E29" s="185">
        <f t="shared" si="0"/>
        <v>0</v>
      </c>
      <c r="F29" s="223">
        <f>SUM(B29:E29)</f>
        <v>11357</v>
      </c>
    </row>
    <row r="30" spans="1:6" s="30" customFormat="1" ht="15" customHeight="1" thickBot="1">
      <c r="A30" s="216" t="s">
        <v>167</v>
      </c>
      <c r="B30" s="232">
        <f>SUM(B27:B29)</f>
        <v>1100878</v>
      </c>
      <c r="C30" s="235">
        <f>SUM(C27:C29)</f>
        <v>3581453</v>
      </c>
      <c r="D30" s="232">
        <f>SUM(D27:D29)</f>
        <v>-711</v>
      </c>
      <c r="E30" s="233">
        <f>SUM(E27:E29)</f>
        <v>0</v>
      </c>
      <c r="F30" s="235">
        <f>SUM(F27:F29)</f>
        <v>4681620</v>
      </c>
    </row>
    <row r="31" spans="1:6" s="30" customFormat="1" ht="15" customHeight="1" thickTop="1">
      <c r="A31" s="216"/>
      <c r="B31" s="21"/>
      <c r="C31" s="21"/>
      <c r="D31" s="21"/>
      <c r="E31" s="236"/>
      <c r="F31" s="21"/>
    </row>
    <row r="32" spans="1:6" s="237" customFormat="1" ht="19.5" customHeight="1">
      <c r="A32" s="335" t="s">
        <v>175</v>
      </c>
      <c r="B32" s="335"/>
      <c r="C32" s="335"/>
      <c r="D32" s="335"/>
      <c r="E32" s="335"/>
      <c r="F32" s="335"/>
    </row>
    <row r="33" spans="1:6" s="237" customFormat="1" ht="19.5" customHeight="1">
      <c r="A33" s="335"/>
      <c r="B33" s="335"/>
      <c r="C33" s="335"/>
      <c r="D33" s="335"/>
      <c r="E33" s="335"/>
      <c r="F33" s="335"/>
    </row>
    <row r="34" spans="1:6" s="237" customFormat="1" ht="19.5" customHeight="1">
      <c r="A34" s="335"/>
      <c r="B34" s="335"/>
      <c r="C34" s="335"/>
      <c r="D34" s="335"/>
      <c r="E34" s="335"/>
      <c r="F34" s="335"/>
    </row>
    <row r="35" spans="1:6" s="241" customFormat="1" ht="13.5">
      <c r="A35" s="238"/>
      <c r="B35" s="336" t="s">
        <v>176</v>
      </c>
      <c r="C35" s="239"/>
      <c r="D35" s="240"/>
      <c r="E35" s="336" t="s">
        <v>176</v>
      </c>
      <c r="F35" s="239"/>
    </row>
    <row r="36" spans="1:6" s="241" customFormat="1" ht="13.5">
      <c r="A36" s="242" t="s">
        <v>177</v>
      </c>
      <c r="B36" s="336"/>
      <c r="C36" s="243" t="s">
        <v>178</v>
      </c>
      <c r="D36" s="239" t="s">
        <v>177</v>
      </c>
      <c r="E36" s="336"/>
      <c r="F36" s="243" t="s">
        <v>178</v>
      </c>
    </row>
    <row r="37" spans="1:6" s="247" customFormat="1" ht="15.75">
      <c r="A37" s="244" t="s">
        <v>179</v>
      </c>
      <c r="B37" s="245">
        <v>784672.29</v>
      </c>
      <c r="C37" s="246">
        <f>B37+99036</f>
        <v>883708.29</v>
      </c>
      <c r="D37" s="244" t="s">
        <v>180</v>
      </c>
      <c r="E37" s="245">
        <v>735901</v>
      </c>
      <c r="F37" s="246">
        <f>E37+86398</f>
        <v>822299</v>
      </c>
    </row>
    <row r="38" spans="1:7" s="247" customFormat="1" ht="15.75">
      <c r="A38" s="244" t="s">
        <v>181</v>
      </c>
      <c r="B38" s="245">
        <v>768515.8899999999</v>
      </c>
      <c r="C38" s="246">
        <f>B38+96862</f>
        <v>865377.8899999999</v>
      </c>
      <c r="D38" s="244" t="s">
        <v>182</v>
      </c>
      <c r="E38" s="245">
        <v>722302.8499999999</v>
      </c>
      <c r="F38" s="246">
        <f>E38+83826</f>
        <v>806128.8499999999</v>
      </c>
      <c r="G38" s="248"/>
    </row>
    <row r="39" spans="1:7" s="247" customFormat="1" ht="15.75">
      <c r="A39" s="244" t="s">
        <v>183</v>
      </c>
      <c r="B39" s="245">
        <v>769640.1000000001</v>
      </c>
      <c r="C39" s="246">
        <f>B39+94643</f>
        <v>864283.1000000001</v>
      </c>
      <c r="D39" s="244"/>
      <c r="E39" s="245"/>
      <c r="F39" s="246"/>
      <c r="G39" s="248"/>
    </row>
    <row r="40" spans="1:7" s="247" customFormat="1" ht="15.75">
      <c r="A40" s="244" t="s">
        <v>184</v>
      </c>
      <c r="B40" s="245">
        <v>758738.8200000001</v>
      </c>
      <c r="C40" s="246">
        <f>B40+91374</f>
        <v>850112.8200000001</v>
      </c>
      <c r="D40" s="244"/>
      <c r="E40" s="245"/>
      <c r="F40" s="246"/>
      <c r="G40" s="248"/>
    </row>
    <row r="41" spans="1:6" s="252" customFormat="1" ht="15" customHeight="1">
      <c r="A41" s="249"/>
      <c r="B41" s="250"/>
      <c r="C41" s="250"/>
      <c r="D41" s="250"/>
      <c r="E41" s="249"/>
      <c r="F41" s="251"/>
    </row>
    <row r="42" spans="1:6" s="252" customFormat="1" ht="15" customHeight="1">
      <c r="A42" s="335" t="s">
        <v>185</v>
      </c>
      <c r="B42" s="335"/>
      <c r="C42" s="335"/>
      <c r="D42" s="335"/>
      <c r="E42" s="335"/>
      <c r="F42" s="335"/>
    </row>
    <row r="43" spans="1:6" s="252" customFormat="1" ht="15" customHeight="1">
      <c r="A43" s="335"/>
      <c r="B43" s="335"/>
      <c r="C43" s="335"/>
      <c r="D43" s="335"/>
      <c r="E43" s="335"/>
      <c r="F43" s="335"/>
    </row>
    <row r="44" spans="1:6" s="252" customFormat="1" ht="15" customHeight="1">
      <c r="A44" s="249"/>
      <c r="B44" s="250"/>
      <c r="C44" s="250"/>
      <c r="D44" s="250"/>
      <c r="E44" s="249"/>
      <c r="F44" s="251"/>
    </row>
    <row r="45" spans="1:6" s="252" customFormat="1" ht="15" customHeight="1">
      <c r="A45" s="249"/>
      <c r="B45" s="250"/>
      <c r="C45" s="250"/>
      <c r="D45" s="250"/>
      <c r="E45" s="249"/>
      <c r="F45" s="251"/>
    </row>
    <row r="46" spans="1:6" s="252" customFormat="1" ht="15" customHeight="1">
      <c r="A46" s="249"/>
      <c r="B46" s="250"/>
      <c r="C46" s="250"/>
      <c r="D46" s="250"/>
      <c r="E46" s="249"/>
      <c r="F46" s="251"/>
    </row>
    <row r="47" spans="1:6" s="252" customFormat="1" ht="15" customHeight="1">
      <c r="A47" s="249"/>
      <c r="B47" s="250"/>
      <c r="C47" s="250"/>
      <c r="D47" s="250"/>
      <c r="E47" s="249"/>
      <c r="F47" s="251"/>
    </row>
    <row r="48" spans="1:6" s="252" customFormat="1" ht="15" customHeight="1">
      <c r="A48" s="249"/>
      <c r="B48" s="250"/>
      <c r="C48" s="250"/>
      <c r="D48" s="250"/>
      <c r="E48" s="249"/>
      <c r="F48" s="251"/>
    </row>
    <row r="49" spans="1:6" s="252" customFormat="1" ht="15" customHeight="1">
      <c r="A49" s="249"/>
      <c r="B49" s="250"/>
      <c r="C49" s="250"/>
      <c r="D49" s="250"/>
      <c r="E49" s="249"/>
      <c r="F49" s="251"/>
    </row>
    <row r="50" spans="1:6" s="252" customFormat="1" ht="15" customHeight="1">
      <c r="A50" s="249"/>
      <c r="B50" s="250"/>
      <c r="C50" s="250"/>
      <c r="D50" s="250"/>
      <c r="E50" s="249"/>
      <c r="F50" s="251"/>
    </row>
    <row r="51" spans="1:6" s="252" customFormat="1" ht="15" customHeight="1">
      <c r="A51" s="249"/>
      <c r="B51" s="250"/>
      <c r="C51" s="250"/>
      <c r="D51" s="250"/>
      <c r="E51" s="249"/>
      <c r="F51" s="251"/>
    </row>
    <row r="52" spans="1:6" s="252" customFormat="1" ht="15" customHeight="1">
      <c r="A52" s="249"/>
      <c r="B52" s="250"/>
      <c r="C52" s="250"/>
      <c r="D52" s="250"/>
      <c r="E52" s="249"/>
      <c r="F52" s="251"/>
    </row>
    <row r="53" spans="1:6" s="252" customFormat="1" ht="15" customHeight="1">
      <c r="A53" s="249"/>
      <c r="B53" s="250"/>
      <c r="C53" s="250"/>
      <c r="D53" s="250"/>
      <c r="E53" s="249"/>
      <c r="F53" s="251"/>
    </row>
    <row r="54" spans="1:6" s="252" customFormat="1" ht="15" customHeight="1">
      <c r="A54" s="249"/>
      <c r="B54" s="250"/>
      <c r="C54" s="250"/>
      <c r="D54" s="250"/>
      <c r="E54" s="249"/>
      <c r="F54" s="251"/>
    </row>
    <row r="55" spans="1:6" s="252" customFormat="1" ht="15" customHeight="1">
      <c r="A55" s="249"/>
      <c r="B55" s="250"/>
      <c r="C55" s="250"/>
      <c r="D55" s="250"/>
      <c r="E55" s="249"/>
      <c r="F55" s="251"/>
    </row>
    <row r="56" spans="1:6" s="252" customFormat="1" ht="15" customHeight="1">
      <c r="A56" s="249"/>
      <c r="B56" s="250"/>
      <c r="C56" s="250"/>
      <c r="D56" s="250"/>
      <c r="E56" s="249"/>
      <c r="F56" s="251"/>
    </row>
    <row r="57" spans="1:6" s="252" customFormat="1" ht="15" customHeight="1">
      <c r="A57" s="249"/>
      <c r="B57" s="250"/>
      <c r="C57" s="250"/>
      <c r="D57" s="250"/>
      <c r="E57" s="249"/>
      <c r="F57" s="251"/>
    </row>
    <row r="58" spans="1:6" s="252" customFormat="1" ht="15" customHeight="1">
      <c r="A58" s="249"/>
      <c r="B58" s="250"/>
      <c r="C58" s="250"/>
      <c r="D58" s="250"/>
      <c r="E58" s="249"/>
      <c r="F58" s="251"/>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0" customWidth="1"/>
    <col min="2" max="4" width="16.7109375" style="283" customWidth="1"/>
    <col min="5" max="6" width="16.7109375" style="277" customWidth="1"/>
    <col min="7" max="16384" width="15.7109375" style="181" customWidth="1"/>
  </cols>
  <sheetData>
    <row r="1" spans="1:6" s="253" customFormat="1" ht="24.75" customHeight="1">
      <c r="A1" s="337" t="s">
        <v>0</v>
      </c>
      <c r="B1" s="337"/>
      <c r="C1" s="337"/>
      <c r="D1" s="337"/>
      <c r="E1" s="337"/>
      <c r="F1" s="337"/>
    </row>
    <row r="2" spans="1:6" s="256" customFormat="1" ht="15" customHeight="1">
      <c r="A2" s="254"/>
      <c r="B2" s="255"/>
      <c r="C2" s="255"/>
      <c r="D2" s="255"/>
      <c r="E2" s="255"/>
      <c r="F2" s="255"/>
    </row>
    <row r="3" spans="1:6" s="257" customFormat="1" ht="15" customHeight="1">
      <c r="A3" s="338" t="s">
        <v>186</v>
      </c>
      <c r="B3" s="338"/>
      <c r="C3" s="338"/>
      <c r="D3" s="338"/>
      <c r="E3" s="338"/>
      <c r="F3" s="338"/>
    </row>
    <row r="4" spans="1:6" s="257" customFormat="1" ht="15" customHeight="1">
      <c r="A4" s="338" t="s">
        <v>187</v>
      </c>
      <c r="B4" s="338"/>
      <c r="C4" s="338"/>
      <c r="D4" s="338"/>
      <c r="E4" s="338"/>
      <c r="F4" s="338"/>
    </row>
    <row r="5" spans="1:6" s="259" customFormat="1" ht="15" customHeight="1">
      <c r="A5" s="254"/>
      <c r="B5" s="258"/>
      <c r="C5" s="258"/>
      <c r="D5" s="258"/>
      <c r="E5" s="255"/>
      <c r="F5" s="255"/>
    </row>
    <row r="6" spans="2:6" ht="30" customHeight="1">
      <c r="B6" s="206" t="s">
        <v>69</v>
      </c>
      <c r="C6" s="206" t="s">
        <v>70</v>
      </c>
      <c r="D6" s="206" t="s">
        <v>71</v>
      </c>
      <c r="E6" s="206" t="s">
        <v>72</v>
      </c>
      <c r="F6" s="207" t="s">
        <v>73</v>
      </c>
    </row>
    <row r="7" spans="1:6" ht="15" customHeight="1">
      <c r="A7" s="261" t="s">
        <v>188</v>
      </c>
      <c r="B7" s="262"/>
      <c r="C7" s="262"/>
      <c r="D7" s="262"/>
      <c r="E7" s="262"/>
      <c r="F7" s="262"/>
    </row>
    <row r="8" spans="1:6" ht="15" customHeight="1">
      <c r="A8" s="261" t="s">
        <v>189</v>
      </c>
      <c r="B8" s="263"/>
      <c r="C8" s="263"/>
      <c r="D8" s="263"/>
      <c r="E8" s="263"/>
      <c r="F8" s="263"/>
    </row>
    <row r="9" spans="1:6" ht="15" customHeight="1">
      <c r="A9" s="264" t="s">
        <v>190</v>
      </c>
      <c r="B9" s="213">
        <f>'[1]Loss Expenses Paid QTD-15'!E21</f>
        <v>123298</v>
      </c>
      <c r="C9" s="213">
        <f>'[1]Loss Expenses Paid QTD-15'!E15+'[1]TB - Rounded'!G288</f>
        <v>420737</v>
      </c>
      <c r="D9" s="213">
        <f>'[1]Loss Expenses Paid QTD-15'!E9+'[1]TB - Rounded'!G282+'[1]TB - Rounded'!G285</f>
        <v>11195</v>
      </c>
      <c r="E9" s="185">
        <v>0</v>
      </c>
      <c r="F9" s="213">
        <f>SUM(B9:E9)</f>
        <v>555230</v>
      </c>
    </row>
    <row r="10" spans="1:6" ht="15" customHeight="1">
      <c r="A10" s="264" t="s">
        <v>165</v>
      </c>
      <c r="B10" s="214">
        <f>'[1]Loss Expenses Paid QTD-15'!E22</f>
        <v>15777</v>
      </c>
      <c r="C10" s="214">
        <f>'[1]Loss Expenses Paid QTD-15'!E16</f>
        <v>108056</v>
      </c>
      <c r="D10" s="214">
        <f>'[1]Loss Expenses Paid QTD-15'!E10+'[1]TB - Rounded'!G283+'[1]TB - Rounded'!G286</f>
        <v>16918</v>
      </c>
      <c r="E10" s="185">
        <v>0</v>
      </c>
      <c r="F10" s="214">
        <f>SUM(B10:E10)</f>
        <v>140751</v>
      </c>
    </row>
    <row r="11" spans="1:6" ht="15" customHeight="1">
      <c r="A11" s="264" t="s">
        <v>166</v>
      </c>
      <c r="B11" s="185">
        <f>'[1]Loss Expenses Paid QTD-15'!E23</f>
        <v>0</v>
      </c>
      <c r="C11" s="185">
        <f>'[1]Loss Expenses Paid QTD-15'!E17</f>
        <v>0</v>
      </c>
      <c r="D11" s="185">
        <f>'[1]Loss Expenses Paid QTD-15'!E11</f>
        <v>0</v>
      </c>
      <c r="E11" s="185">
        <v>0</v>
      </c>
      <c r="F11" s="185">
        <f>SUM(B11:E11)</f>
        <v>0</v>
      </c>
    </row>
    <row r="12" spans="1:6" ht="15" customHeight="1" thickBot="1">
      <c r="A12" s="265" t="s">
        <v>167</v>
      </c>
      <c r="B12" s="217">
        <f>SUM(B9:B11)</f>
        <v>139075</v>
      </c>
      <c r="C12" s="217">
        <f>SUM(C9:C11)</f>
        <v>528793</v>
      </c>
      <c r="D12" s="217">
        <f>SUM(D9:D11)</f>
        <v>28113</v>
      </c>
      <c r="E12" s="218">
        <f>SUM(E9:E11)</f>
        <v>0</v>
      </c>
      <c r="F12" s="219">
        <f>SUM(F9:F11)</f>
        <v>695981</v>
      </c>
    </row>
    <row r="13" spans="1:6" ht="15" customHeight="1" thickTop="1">
      <c r="A13" s="261"/>
      <c r="B13" s="266"/>
      <c r="C13" s="266"/>
      <c r="D13" s="266"/>
      <c r="E13" s="267"/>
      <c r="F13" s="268"/>
    </row>
    <row r="14" spans="1:6" ht="15" customHeight="1">
      <c r="A14" s="261" t="s">
        <v>191</v>
      </c>
      <c r="B14" s="266"/>
      <c r="C14" s="266"/>
      <c r="D14" s="266"/>
      <c r="E14" s="267"/>
      <c r="F14" s="268"/>
    </row>
    <row r="15" spans="1:6" ht="15" customHeight="1">
      <c r="A15" s="264" t="s">
        <v>192</v>
      </c>
      <c r="B15" s="214">
        <f>'[1]Unpaid Loss Reserves-13'!B9</f>
        <v>20400</v>
      </c>
      <c r="C15" s="214">
        <f>'[1]Unpaid Loss Reserves-13'!C9</f>
        <v>520631</v>
      </c>
      <c r="D15" s="214">
        <f>'[1]Unpaid Loss Reserves-13'!D9</f>
        <v>14464</v>
      </c>
      <c r="E15" s="185">
        <v>0</v>
      </c>
      <c r="F15" s="214">
        <f>SUM(B15:E15)</f>
        <v>555495</v>
      </c>
    </row>
    <row r="16" spans="1:6" ht="15" customHeight="1">
      <c r="A16" s="264" t="s">
        <v>193</v>
      </c>
      <c r="B16" s="214">
        <f>'[1]Unpaid Loss Reserves-13'!B10</f>
        <v>25600</v>
      </c>
      <c r="C16" s="214">
        <f>'[1]Unpaid Loss Reserves-13'!C10</f>
        <v>49305</v>
      </c>
      <c r="D16" s="214">
        <f>'[1]Unpaid Loss Reserves-13'!D10</f>
        <v>12500</v>
      </c>
      <c r="E16" s="185">
        <v>0</v>
      </c>
      <c r="F16" s="214">
        <f>SUM(B16:E16)</f>
        <v>87405</v>
      </c>
    </row>
    <row r="17" spans="1:6" ht="15" customHeight="1">
      <c r="A17" s="264" t="s">
        <v>194</v>
      </c>
      <c r="B17" s="185">
        <f>'[1]Unpaid Loss Reserves-13'!B11</f>
        <v>0</v>
      </c>
      <c r="C17" s="185">
        <f>'[1]Unpaid Loss Reserves-13'!C11</f>
        <v>0</v>
      </c>
      <c r="D17" s="185">
        <f>'[1]Unpaid Loss Reserves-13'!D11</f>
        <v>0</v>
      </c>
      <c r="E17" s="185">
        <v>0</v>
      </c>
      <c r="F17" s="185">
        <f>SUM(B17:E17)</f>
        <v>0</v>
      </c>
    </row>
    <row r="18" spans="1:6" ht="15" customHeight="1" thickBot="1">
      <c r="A18" s="265" t="s">
        <v>167</v>
      </c>
      <c r="B18" s="217">
        <f>SUM(B15:B17)</f>
        <v>46000</v>
      </c>
      <c r="C18" s="217">
        <f>SUM(C15:C17)</f>
        <v>569936</v>
      </c>
      <c r="D18" s="217">
        <f>SUM(D15:D17)</f>
        <v>26964</v>
      </c>
      <c r="E18" s="218">
        <f>SUM(E15:E17)</f>
        <v>0</v>
      </c>
      <c r="F18" s="219">
        <f>SUM(F15:F17)</f>
        <v>642900</v>
      </c>
    </row>
    <row r="19" spans="1:6" ht="15" customHeight="1" thickTop="1">
      <c r="A19" s="261"/>
      <c r="B19" s="102"/>
      <c r="C19" s="102"/>
      <c r="D19" s="102"/>
      <c r="E19" s="269"/>
      <c r="F19" s="270"/>
    </row>
    <row r="20" spans="1:6" ht="15" customHeight="1">
      <c r="A20" s="261" t="s">
        <v>195</v>
      </c>
      <c r="B20" s="267"/>
      <c r="C20" s="267"/>
      <c r="D20" s="267"/>
      <c r="E20" s="267"/>
      <c r="F20" s="271"/>
    </row>
    <row r="21" spans="1:6" ht="15" customHeight="1">
      <c r="A21" s="264" t="s">
        <v>192</v>
      </c>
      <c r="B21" s="214">
        <f>'[1]Unpaid Loss Reserves-13'!B16</f>
        <v>125878</v>
      </c>
      <c r="C21" s="214">
        <f>'[1]Unpaid Loss Reserves-13'!C16</f>
        <v>237360</v>
      </c>
      <c r="D21" s="185">
        <f>'[1]Unpaid Loss Reserves-13'!D16</f>
        <v>0</v>
      </c>
      <c r="E21" s="185">
        <v>0</v>
      </c>
      <c r="F21" s="214">
        <f>SUM(B21:E21)</f>
        <v>363238</v>
      </c>
    </row>
    <row r="22" spans="1:6" ht="15" customHeight="1">
      <c r="A22" s="264" t="s">
        <v>193</v>
      </c>
      <c r="B22" s="214">
        <f>'[1]Unpaid Loss Reserves-13'!B17</f>
        <v>157964</v>
      </c>
      <c r="C22" s="214">
        <f>'[1]Unpaid Loss Reserves-13'!C17</f>
        <v>22478</v>
      </c>
      <c r="D22" s="185">
        <f>'[1]Unpaid Loss Reserves-13'!D17</f>
        <v>0</v>
      </c>
      <c r="E22" s="185">
        <v>0</v>
      </c>
      <c r="F22" s="214">
        <f>SUM(B22:E22)</f>
        <v>180442</v>
      </c>
    </row>
    <row r="23" spans="1:6" ht="15" customHeight="1">
      <c r="A23" s="264" t="s">
        <v>194</v>
      </c>
      <c r="B23" s="185">
        <f>'[1]Unpaid Loss Reserves-13'!B18</f>
        <v>0</v>
      </c>
      <c r="C23" s="185">
        <f>'[1]Unpaid Loss Reserves-13'!C18</f>
        <v>0</v>
      </c>
      <c r="D23" s="185">
        <f>'[1]Unpaid Loss Reserves-13'!D18</f>
        <v>0</v>
      </c>
      <c r="E23" s="185">
        <v>0</v>
      </c>
      <c r="F23" s="185">
        <f>SUM(B23:E23)</f>
        <v>0</v>
      </c>
    </row>
    <row r="24" spans="1:6" ht="15" customHeight="1" thickBot="1">
      <c r="A24" s="265" t="s">
        <v>167</v>
      </c>
      <c r="B24" s="217">
        <f>SUM(B21:B23)</f>
        <v>283842</v>
      </c>
      <c r="C24" s="217">
        <f>SUM(C21:C23)</f>
        <v>259838</v>
      </c>
      <c r="D24" s="218">
        <f>SUM(D21:D23)</f>
        <v>0</v>
      </c>
      <c r="E24" s="218">
        <f>SUM(E21:E23)</f>
        <v>0</v>
      </c>
      <c r="F24" s="219">
        <f>SUM(F21:F23)</f>
        <v>543680</v>
      </c>
    </row>
    <row r="25" spans="1:6" ht="15" customHeight="1" thickTop="1">
      <c r="A25" s="261"/>
      <c r="B25" s="266"/>
      <c r="C25" s="266"/>
      <c r="D25" s="266"/>
      <c r="E25" s="267"/>
      <c r="F25" s="268"/>
    </row>
    <row r="26" spans="1:6" ht="15" customHeight="1">
      <c r="A26" s="261" t="s">
        <v>196</v>
      </c>
      <c r="B26" s="272"/>
      <c r="C26" s="272"/>
      <c r="D26" s="272"/>
      <c r="E26" s="267"/>
      <c r="F26" s="268"/>
    </row>
    <row r="27" spans="1:6" ht="15" customHeight="1">
      <c r="A27" s="261" t="s">
        <v>197</v>
      </c>
      <c r="B27" s="272"/>
      <c r="C27" s="272"/>
      <c r="D27" s="272"/>
      <c r="E27" s="267"/>
      <c r="F27" s="268"/>
    </row>
    <row r="28" spans="1:6" ht="15" customHeight="1">
      <c r="A28" s="264" t="s">
        <v>192</v>
      </c>
      <c r="B28" s="214">
        <v>62675</v>
      </c>
      <c r="C28" s="214">
        <v>1206240</v>
      </c>
      <c r="D28" s="214">
        <v>19294</v>
      </c>
      <c r="E28" s="214">
        <v>10000</v>
      </c>
      <c r="F28" s="214">
        <f>SUM(B28:E28)</f>
        <v>1298209</v>
      </c>
    </row>
    <row r="29" spans="1:6" ht="15" customHeight="1">
      <c r="A29" s="264" t="s">
        <v>193</v>
      </c>
      <c r="B29" s="214">
        <v>60794</v>
      </c>
      <c r="C29" s="214">
        <v>100640</v>
      </c>
      <c r="D29" s="214">
        <v>36261</v>
      </c>
      <c r="E29" s="185">
        <v>0</v>
      </c>
      <c r="F29" s="214">
        <f>SUM(B29:E29)</f>
        <v>197695</v>
      </c>
    </row>
    <row r="30" spans="1:6" ht="15" customHeight="1">
      <c r="A30" s="264" t="s">
        <v>194</v>
      </c>
      <c r="B30" s="185">
        <v>0</v>
      </c>
      <c r="C30" s="185">
        <v>0</v>
      </c>
      <c r="D30" s="185">
        <v>0</v>
      </c>
      <c r="E30" s="185">
        <v>0</v>
      </c>
      <c r="F30" s="185">
        <f>SUM(B30:E30)</f>
        <v>0</v>
      </c>
    </row>
    <row r="31" spans="1:6" ht="15" customHeight="1" thickBot="1">
      <c r="A31" s="265" t="s">
        <v>167</v>
      </c>
      <c r="B31" s="217">
        <f>SUM(B28:B30)</f>
        <v>123469</v>
      </c>
      <c r="C31" s="217">
        <f>SUM(C28:C30)</f>
        <v>1306880</v>
      </c>
      <c r="D31" s="217">
        <f>SUM(D28:D30)</f>
        <v>55555</v>
      </c>
      <c r="E31" s="217">
        <f>SUM(E28:E30)</f>
        <v>10000</v>
      </c>
      <c r="F31" s="219">
        <f>SUM(F28:F30)</f>
        <v>1495904</v>
      </c>
    </row>
    <row r="32" spans="1:6" s="274" customFormat="1" ht="15" customHeight="1" thickTop="1">
      <c r="A32" s="261"/>
      <c r="B32" s="272"/>
      <c r="C32" s="272"/>
      <c r="D32" s="272"/>
      <c r="E32" s="272"/>
      <c r="F32" s="273"/>
    </row>
    <row r="33" spans="1:6" ht="15" customHeight="1">
      <c r="A33" s="261" t="s">
        <v>198</v>
      </c>
      <c r="B33" s="266"/>
      <c r="C33" s="266"/>
      <c r="D33" s="266"/>
      <c r="E33" s="267"/>
      <c r="F33" s="268"/>
    </row>
    <row r="34" spans="1:6" ht="15" customHeight="1">
      <c r="A34" s="264" t="s">
        <v>192</v>
      </c>
      <c r="B34" s="275">
        <f aca="true" t="shared" si="0" ref="B34:E36">B9+B15+B21-B28</f>
        <v>206901</v>
      </c>
      <c r="C34" s="275">
        <f t="shared" si="0"/>
        <v>-27512</v>
      </c>
      <c r="D34" s="275">
        <f t="shared" si="0"/>
        <v>6365</v>
      </c>
      <c r="E34" s="275">
        <f t="shared" si="0"/>
        <v>-10000</v>
      </c>
      <c r="F34" s="275">
        <f>SUM(B34:E34)</f>
        <v>175754</v>
      </c>
    </row>
    <row r="35" spans="1:6" ht="15" customHeight="1">
      <c r="A35" s="264" t="s">
        <v>193</v>
      </c>
      <c r="B35" s="275">
        <f t="shared" si="0"/>
        <v>138547</v>
      </c>
      <c r="C35" s="275">
        <f t="shared" si="0"/>
        <v>79199</v>
      </c>
      <c r="D35" s="275">
        <f t="shared" si="0"/>
        <v>-6843</v>
      </c>
      <c r="E35" s="185">
        <f t="shared" si="0"/>
        <v>0</v>
      </c>
      <c r="F35" s="275">
        <f>SUM(B35:E35)</f>
        <v>210903</v>
      </c>
    </row>
    <row r="36" spans="1:6" ht="15" customHeight="1">
      <c r="A36" s="264" t="s">
        <v>194</v>
      </c>
      <c r="B36" s="185">
        <f t="shared" si="0"/>
        <v>0</v>
      </c>
      <c r="C36" s="185">
        <f t="shared" si="0"/>
        <v>0</v>
      </c>
      <c r="D36" s="185">
        <f t="shared" si="0"/>
        <v>0</v>
      </c>
      <c r="E36" s="185">
        <f t="shared" si="0"/>
        <v>0</v>
      </c>
      <c r="F36" s="185">
        <f>SUM(B36:E36)</f>
        <v>0</v>
      </c>
    </row>
    <row r="37" spans="1:6" ht="15" customHeight="1" thickBot="1">
      <c r="A37" s="265" t="s">
        <v>167</v>
      </c>
      <c r="B37" s="276">
        <f>SUM(B34:B36)</f>
        <v>345448</v>
      </c>
      <c r="C37" s="276">
        <f>SUM(C34:C36)</f>
        <v>51687</v>
      </c>
      <c r="D37" s="276">
        <f>SUM(D34:D36)</f>
        <v>-478</v>
      </c>
      <c r="E37" s="276">
        <f>SUM(E34:E36)</f>
        <v>-10000</v>
      </c>
      <c r="F37" s="276">
        <f>SUM(F34:F36)</f>
        <v>386657</v>
      </c>
    </row>
    <row r="38" spans="2:6" ht="15" customHeight="1" thickTop="1">
      <c r="B38" s="271"/>
      <c r="C38" s="271"/>
      <c r="D38" s="271"/>
      <c r="F38" s="278"/>
    </row>
    <row r="39" spans="1:6" s="282" customFormat="1" ht="15" customHeight="1">
      <c r="A39" s="279"/>
      <c r="B39" s="280"/>
      <c r="C39" s="280"/>
      <c r="D39" s="280"/>
      <c r="E39" s="281"/>
      <c r="F39" s="278"/>
    </row>
    <row r="40" spans="2:4" ht="15" customHeight="1">
      <c r="B40" s="262"/>
      <c r="C40" s="262"/>
      <c r="D40" s="262"/>
    </row>
    <row r="41" spans="2:4" ht="15" customHeight="1">
      <c r="B41" s="262"/>
      <c r="C41" s="262"/>
      <c r="D41" s="262"/>
    </row>
    <row r="42" spans="2:4" ht="15" customHeight="1">
      <c r="B42" s="262"/>
      <c r="C42" s="262"/>
      <c r="D42" s="262"/>
    </row>
    <row r="43" spans="1:4" ht="15" customHeight="1">
      <c r="A43" s="254"/>
      <c r="B43" s="262"/>
      <c r="C43" s="262"/>
      <c r="D43" s="262"/>
    </row>
    <row r="44" spans="1:4" ht="15" customHeight="1">
      <c r="A44" s="254"/>
      <c r="B44" s="262"/>
      <c r="C44" s="262"/>
      <c r="D44" s="262"/>
    </row>
    <row r="45" spans="1:4" ht="15" customHeight="1">
      <c r="A45" s="254"/>
      <c r="B45" s="262"/>
      <c r="C45" s="262"/>
      <c r="D45" s="262"/>
    </row>
    <row r="46" spans="1:4" ht="15" customHeight="1">
      <c r="A46" s="254"/>
      <c r="B46" s="262"/>
      <c r="C46" s="262"/>
      <c r="D46" s="262"/>
    </row>
    <row r="47" spans="1:4" ht="15" customHeight="1">
      <c r="A47" s="254"/>
      <c r="B47" s="262"/>
      <c r="C47" s="262"/>
      <c r="D47" s="262"/>
    </row>
    <row r="48" spans="1:4" ht="15" customHeight="1">
      <c r="A48" s="254"/>
      <c r="B48" s="262"/>
      <c r="C48" s="262"/>
      <c r="D48" s="262"/>
    </row>
    <row r="49" spans="1:4" s="181" customFormat="1" ht="15" customHeight="1">
      <c r="A49" s="254"/>
      <c r="B49" s="262"/>
      <c r="C49" s="262"/>
      <c r="D49" s="262"/>
    </row>
    <row r="50" spans="1:4" s="181" customFormat="1" ht="15" customHeight="1">
      <c r="A50" s="254"/>
      <c r="B50" s="262"/>
      <c r="C50" s="262"/>
      <c r="D50" s="262"/>
    </row>
    <row r="51" spans="1:4" s="181" customFormat="1" ht="15" customHeight="1">
      <c r="A51" s="254"/>
      <c r="B51" s="262"/>
      <c r="C51" s="262"/>
      <c r="D51" s="262"/>
    </row>
    <row r="52" spans="1:4" s="181" customFormat="1" ht="15" customHeight="1">
      <c r="A52" s="254"/>
      <c r="B52" s="262"/>
      <c r="C52" s="262"/>
      <c r="D52" s="262"/>
    </row>
    <row r="53" spans="1:4" s="181" customFormat="1" ht="15" customHeight="1">
      <c r="A53" s="254"/>
      <c r="B53" s="262"/>
      <c r="C53" s="262"/>
      <c r="D53" s="262"/>
    </row>
    <row r="54" spans="1:4" s="181" customFormat="1" ht="15" customHeight="1">
      <c r="A54" s="254"/>
      <c r="B54" s="262"/>
      <c r="C54" s="262"/>
      <c r="D54" s="262"/>
    </row>
    <row r="55" spans="1:4" s="181" customFormat="1" ht="15" customHeight="1">
      <c r="A55" s="254"/>
      <c r="B55" s="283"/>
      <c r="C55" s="283"/>
      <c r="D55" s="283"/>
    </row>
    <row r="56" spans="1:4" s="181" customFormat="1" ht="15" customHeight="1">
      <c r="A56" s="254"/>
      <c r="B56" s="283"/>
      <c r="C56" s="283"/>
      <c r="D56" s="283"/>
    </row>
    <row r="57" spans="1:4" s="181" customFormat="1" ht="15" customHeight="1">
      <c r="A57" s="254"/>
      <c r="B57" s="283"/>
      <c r="C57" s="283"/>
      <c r="D57" s="283"/>
    </row>
    <row r="58" spans="1:4" s="181" customFormat="1" ht="15" customHeight="1">
      <c r="A58" s="254"/>
      <c r="B58" s="283"/>
      <c r="C58" s="283"/>
      <c r="D58" s="283"/>
    </row>
    <row r="59" spans="1:4" s="181" customFormat="1" ht="15" customHeight="1">
      <c r="A59" s="254"/>
      <c r="B59" s="283"/>
      <c r="C59" s="283"/>
      <c r="D59" s="283"/>
    </row>
    <row r="60" spans="1:4" s="181" customFormat="1" ht="15" customHeight="1">
      <c r="A60" s="254"/>
      <c r="B60" s="283"/>
      <c r="C60" s="283"/>
      <c r="D60" s="283"/>
    </row>
    <row r="61" spans="1:4" s="181" customFormat="1" ht="15" customHeight="1">
      <c r="A61" s="254"/>
      <c r="B61" s="283"/>
      <c r="C61" s="283"/>
      <c r="D61" s="283"/>
    </row>
    <row r="62" spans="1:4" s="181" customFormat="1" ht="15" customHeight="1">
      <c r="A62" s="254"/>
      <c r="B62" s="283"/>
      <c r="C62" s="283"/>
      <c r="D62" s="283"/>
    </row>
    <row r="63" spans="1:4" s="181" customFormat="1" ht="15" customHeight="1">
      <c r="A63" s="254"/>
      <c r="B63" s="283"/>
      <c r="C63" s="283"/>
      <c r="D63" s="283"/>
    </row>
    <row r="64" spans="1:4" s="181" customFormat="1" ht="15" customHeight="1">
      <c r="A64" s="254"/>
      <c r="B64" s="283"/>
      <c r="C64" s="283"/>
      <c r="D64" s="283"/>
    </row>
    <row r="65" s="181" customFormat="1" ht="15" customHeight="1">
      <c r="A65" s="254"/>
    </row>
    <row r="66" s="181" customFormat="1" ht="15" customHeight="1">
      <c r="A66" s="254"/>
    </row>
    <row r="67" s="181" customFormat="1" ht="15" customHeight="1">
      <c r="A67" s="254"/>
    </row>
    <row r="68" s="181" customFormat="1" ht="15" customHeight="1">
      <c r="A68" s="254"/>
    </row>
    <row r="69" s="181" customFormat="1" ht="15" customHeight="1">
      <c r="A69" s="254"/>
    </row>
    <row r="70" s="181" customFormat="1" ht="15" customHeight="1">
      <c r="A70" s="254"/>
    </row>
    <row r="71" s="181" customFormat="1" ht="15" customHeight="1">
      <c r="A71" s="254"/>
    </row>
    <row r="72" s="181" customFormat="1" ht="15" customHeight="1">
      <c r="A72" s="254"/>
    </row>
    <row r="73" s="181" customFormat="1" ht="15" customHeight="1">
      <c r="A73" s="254"/>
    </row>
    <row r="74" s="181" customFormat="1" ht="15" customHeight="1">
      <c r="A74" s="25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2017-08-07T15:19:38Z</dcterms:created>
  <dcterms:modified xsi:type="dcterms:W3CDTF">2017-08-07T15:25:46Z</dcterms:modified>
  <cp:category/>
  <cp:version/>
  <cp:contentType/>
  <cp:contentStatus/>
</cp:coreProperties>
</file>